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workbookProtection workbookAlgorithmName="SHA-512" workbookHashValue="prQas1UUj32Wt8ES8kM2zwrtsBTf8PdwI2nkFkW8NURKbUfgYY8sP6tkoWl47ZG2V7OXAKc9bHYuT2Rl6eAo3w==" workbookSaltValue="Oy4yjQbW17WDumOwOqWSMA==" workbookSpinCount="100000" lockStructure="1"/>
  <bookViews>
    <workbookView xWindow="30" yWindow="390" windowWidth="24240" windowHeight="13740" tabRatio="753"/>
  </bookViews>
  <sheets>
    <sheet name="1. Статистика" sheetId="6" r:id="rId1"/>
    <sheet name="2. Прогноз. Без корректировки" sheetId="7" r:id="rId2"/>
    <sheet name="3.Прогноз.С корректировкой Таб7" sheetId="11" r:id="rId3"/>
    <sheet name="Баланс" sheetId="12" state="veryHidden" r:id="rId4"/>
    <sheet name="4.Комментарий" sheetId="13" r:id="rId5"/>
  </sheets>
  <definedNames>
    <definedName name="_xlnm._FilterDatabase" localSheetId="0" hidden="1">'1. Статистика'!$C$48:$Q$113</definedName>
    <definedName name="_xlnm._FilterDatabase" localSheetId="1" hidden="1">'2. Прогноз. Без корректировки'!$A$9:$Q$191</definedName>
    <definedName name="_xlnm._FilterDatabase" localSheetId="2" hidden="1">'3.Прогноз.С корректировкой Таб7'!$A$9:$Q$191</definedName>
    <definedName name="_xlnm._FilterDatabase" localSheetId="3" hidden="1">Баланс!$A$6:$S$95</definedName>
    <definedName name="Date">Баланс!$R$1</definedName>
    <definedName name="DocN">Баланс!$Q$1</definedName>
    <definedName name="Test_date">Баланс!$R$2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85" i="12" l="1"/>
  <c r="R86" i="12" s="1"/>
  <c r="R87" i="12" s="1"/>
  <c r="R88" i="12" s="1"/>
  <c r="R71" i="12"/>
  <c r="R72" i="12" s="1"/>
  <c r="R64" i="12"/>
  <c r="R57" i="12"/>
  <c r="R50" i="12"/>
  <c r="R43" i="12"/>
  <c r="R36" i="12"/>
  <c r="R24" i="12"/>
  <c r="R22" i="12"/>
  <c r="R23" i="12" s="1"/>
  <c r="R16" i="12"/>
  <c r="R15" i="12"/>
  <c r="R8" i="12"/>
  <c r="B3" i="12"/>
  <c r="F3" i="12" s="1"/>
  <c r="R2" i="12"/>
  <c r="B4" i="13" s="1"/>
  <c r="C4" i="13" s="1"/>
  <c r="E330" i="11"/>
  <c r="P179" i="11"/>
  <c r="O179" i="11"/>
  <c r="N179" i="11"/>
  <c r="M179" i="11"/>
  <c r="K179" i="11"/>
  <c r="J179" i="11"/>
  <c r="I179" i="11"/>
  <c r="H179" i="11"/>
  <c r="L179" i="11" s="1"/>
  <c r="F179" i="11"/>
  <c r="E179" i="11"/>
  <c r="D179" i="11"/>
  <c r="C179" i="11"/>
  <c r="G179" i="11" s="1"/>
  <c r="F178" i="11"/>
  <c r="E178" i="11"/>
  <c r="E177" i="11" s="1"/>
  <c r="J178" i="11" s="1"/>
  <c r="D178" i="11"/>
  <c r="C178" i="11"/>
  <c r="C177" i="11" s="1"/>
  <c r="H178" i="11" s="1"/>
  <c r="J177" i="11"/>
  <c r="O178" i="11" s="1"/>
  <c r="O177" i="11" s="1"/>
  <c r="F177" i="11"/>
  <c r="K178" i="11" s="1"/>
  <c r="K177" i="11" s="1"/>
  <c r="P178" i="11" s="1"/>
  <c r="P177" i="11" s="1"/>
  <c r="D177" i="11"/>
  <c r="I178" i="11" s="1"/>
  <c r="I177" i="11" s="1"/>
  <c r="N178" i="11" s="1"/>
  <c r="N177" i="11" s="1"/>
  <c r="P176" i="11"/>
  <c r="O176" i="11"/>
  <c r="N176" i="11"/>
  <c r="M176" i="11"/>
  <c r="Q176" i="11" s="1"/>
  <c r="K176" i="11"/>
  <c r="J176" i="11"/>
  <c r="I176" i="11"/>
  <c r="H176" i="11"/>
  <c r="L176" i="11" s="1"/>
  <c r="F176" i="11"/>
  <c r="E176" i="11"/>
  <c r="D176" i="11"/>
  <c r="C176" i="11"/>
  <c r="G176" i="11" s="1"/>
  <c r="F175" i="11"/>
  <c r="F174" i="11" s="1"/>
  <c r="K175" i="11" s="1"/>
  <c r="E175" i="11"/>
  <c r="D175" i="11"/>
  <c r="D174" i="11" s="1"/>
  <c r="I175" i="11" s="1"/>
  <c r="C175" i="11"/>
  <c r="G175" i="11" s="1"/>
  <c r="K174" i="11"/>
  <c r="P175" i="11" s="1"/>
  <c r="P174" i="11" s="1"/>
  <c r="I174" i="11"/>
  <c r="N175" i="11" s="1"/>
  <c r="N174" i="11" s="1"/>
  <c r="G174" i="11"/>
  <c r="E174" i="11"/>
  <c r="J175" i="11" s="1"/>
  <c r="J174" i="11" s="1"/>
  <c r="O175" i="11" s="1"/>
  <c r="O174" i="11" s="1"/>
  <c r="C174" i="11"/>
  <c r="H175" i="11" s="1"/>
  <c r="P173" i="11"/>
  <c r="O173" i="11"/>
  <c r="N173" i="11"/>
  <c r="M173" i="11"/>
  <c r="Q173" i="11" s="1"/>
  <c r="K173" i="11"/>
  <c r="J173" i="11"/>
  <c r="I173" i="11"/>
  <c r="H173" i="11"/>
  <c r="L173" i="11" s="1"/>
  <c r="F173" i="11"/>
  <c r="F171" i="11" s="1"/>
  <c r="K172" i="11" s="1"/>
  <c r="K171" i="11" s="1"/>
  <c r="P172" i="11" s="1"/>
  <c r="P171" i="11" s="1"/>
  <c r="E173" i="11"/>
  <c r="D173" i="11"/>
  <c r="D171" i="11" s="1"/>
  <c r="C173" i="11"/>
  <c r="F172" i="11"/>
  <c r="E172" i="11"/>
  <c r="E171" i="11" s="1"/>
  <c r="J172" i="11" s="1"/>
  <c r="D172" i="11"/>
  <c r="C172" i="11"/>
  <c r="C171" i="11" s="1"/>
  <c r="H172" i="11" s="1"/>
  <c r="J171" i="11"/>
  <c r="O172" i="11" s="1"/>
  <c r="O171" i="11" s="1"/>
  <c r="H171" i="11"/>
  <c r="M172" i="11" s="1"/>
  <c r="P170" i="11"/>
  <c r="O170" i="11"/>
  <c r="N170" i="11"/>
  <c r="M170" i="11"/>
  <c r="Q170" i="11" s="1"/>
  <c r="K170" i="11"/>
  <c r="J170" i="11"/>
  <c r="I170" i="11"/>
  <c r="H170" i="11"/>
  <c r="F170" i="11"/>
  <c r="E170" i="11"/>
  <c r="E168" i="11" s="1"/>
  <c r="D170" i="11"/>
  <c r="C170" i="11"/>
  <c r="C168" i="11" s="1"/>
  <c r="H169" i="11" s="1"/>
  <c r="H168" i="11" s="1"/>
  <c r="M169" i="11" s="1"/>
  <c r="J169" i="11"/>
  <c r="F169" i="11"/>
  <c r="E169" i="11"/>
  <c r="D169" i="11"/>
  <c r="C169" i="11"/>
  <c r="J168" i="11"/>
  <c r="O169" i="11" s="1"/>
  <c r="O168" i="11" s="1"/>
  <c r="F168" i="11"/>
  <c r="K169" i="11" s="1"/>
  <c r="K168" i="11" s="1"/>
  <c r="P169" i="11" s="1"/>
  <c r="P168" i="11" s="1"/>
  <c r="D168" i="11"/>
  <c r="I169" i="11" s="1"/>
  <c r="P167" i="11"/>
  <c r="O167" i="11"/>
  <c r="N167" i="11"/>
  <c r="M167" i="11"/>
  <c r="Q167" i="11" s="1"/>
  <c r="K167" i="11"/>
  <c r="J167" i="11"/>
  <c r="I167" i="11"/>
  <c r="H167" i="11"/>
  <c r="L167" i="11" s="1"/>
  <c r="F167" i="11"/>
  <c r="E167" i="11"/>
  <c r="D167" i="11"/>
  <c r="C167" i="11"/>
  <c r="G167" i="11" s="1"/>
  <c r="G165" i="11" s="1"/>
  <c r="F166" i="11"/>
  <c r="F165" i="11" s="1"/>
  <c r="K166" i="11" s="1"/>
  <c r="E166" i="11"/>
  <c r="D166" i="11"/>
  <c r="D165" i="11" s="1"/>
  <c r="I166" i="11" s="1"/>
  <c r="C166" i="11"/>
  <c r="G166" i="11" s="1"/>
  <c r="K165" i="11"/>
  <c r="I165" i="11"/>
  <c r="E165" i="11"/>
  <c r="E164" i="11" s="1"/>
  <c r="C165" i="11"/>
  <c r="C164" i="11" s="1"/>
  <c r="F164" i="11"/>
  <c r="F162" i="11"/>
  <c r="E162" i="11"/>
  <c r="D162" i="11"/>
  <c r="C162" i="11"/>
  <c r="G162" i="11" s="1"/>
  <c r="F159" i="11"/>
  <c r="E159" i="11"/>
  <c r="D159" i="11"/>
  <c r="C159" i="11"/>
  <c r="F156" i="11"/>
  <c r="E156" i="11"/>
  <c r="D156" i="11"/>
  <c r="C156" i="11"/>
  <c r="F153" i="11"/>
  <c r="E153" i="11"/>
  <c r="D153" i="11"/>
  <c r="C153" i="11"/>
  <c r="F150" i="11"/>
  <c r="E150" i="11"/>
  <c r="D150" i="11"/>
  <c r="C150" i="11"/>
  <c r="G150" i="11" s="1"/>
  <c r="P136" i="11"/>
  <c r="O136" i="11"/>
  <c r="N136" i="11"/>
  <c r="M136" i="11"/>
  <c r="Q136" i="11" s="1"/>
  <c r="K136" i="11"/>
  <c r="J136" i="11"/>
  <c r="I136" i="11"/>
  <c r="H136" i="11"/>
  <c r="L136" i="11" s="1"/>
  <c r="F136" i="11"/>
  <c r="E136" i="11"/>
  <c r="D136" i="11"/>
  <c r="C136" i="11"/>
  <c r="P135" i="11"/>
  <c r="O135" i="11"/>
  <c r="N135" i="11"/>
  <c r="M135" i="11"/>
  <c r="Q135" i="11" s="1"/>
  <c r="K135" i="11"/>
  <c r="J135" i="11"/>
  <c r="I135" i="11"/>
  <c r="H135" i="11"/>
  <c r="L135" i="11" s="1"/>
  <c r="F135" i="11"/>
  <c r="E135" i="11"/>
  <c r="D135" i="11"/>
  <c r="C135" i="11"/>
  <c r="G135" i="11" s="1"/>
  <c r="P134" i="11"/>
  <c r="O134" i="11"/>
  <c r="N134" i="11"/>
  <c r="M134" i="11"/>
  <c r="K134" i="11"/>
  <c r="J134" i="11"/>
  <c r="I134" i="11"/>
  <c r="H134" i="11"/>
  <c r="L134" i="11" s="1"/>
  <c r="F134" i="11"/>
  <c r="E134" i="11"/>
  <c r="D134" i="11"/>
  <c r="C134" i="11"/>
  <c r="G134" i="11" s="1"/>
  <c r="F133" i="11"/>
  <c r="E133" i="11"/>
  <c r="E132" i="11" s="1"/>
  <c r="J133" i="11" s="1"/>
  <c r="D133" i="11"/>
  <c r="C133" i="11"/>
  <c r="C132" i="11" s="1"/>
  <c r="H133" i="11" s="1"/>
  <c r="H132" i="11" s="1"/>
  <c r="M133" i="11" s="1"/>
  <c r="J132" i="11"/>
  <c r="O133" i="11" s="1"/>
  <c r="O132" i="11" s="1"/>
  <c r="F132" i="11"/>
  <c r="K133" i="11" s="1"/>
  <c r="K132" i="11" s="1"/>
  <c r="P133" i="11" s="1"/>
  <c r="P132" i="11" s="1"/>
  <c r="D132" i="11"/>
  <c r="I133" i="11" s="1"/>
  <c r="I132" i="11" s="1"/>
  <c r="N133" i="11" s="1"/>
  <c r="N132" i="11" s="1"/>
  <c r="P131" i="11"/>
  <c r="O131" i="11"/>
  <c r="N131" i="11"/>
  <c r="M131" i="11"/>
  <c r="Q131" i="11" s="1"/>
  <c r="K131" i="11"/>
  <c r="J131" i="11"/>
  <c r="I131" i="11"/>
  <c r="H131" i="11"/>
  <c r="L131" i="11" s="1"/>
  <c r="F131" i="11"/>
  <c r="E131" i="11"/>
  <c r="D131" i="11"/>
  <c r="C131" i="11"/>
  <c r="G131" i="11" s="1"/>
  <c r="P130" i="11"/>
  <c r="O130" i="11"/>
  <c r="N130" i="11"/>
  <c r="M130" i="11"/>
  <c r="K130" i="11"/>
  <c r="J130" i="11"/>
  <c r="I130" i="11"/>
  <c r="H130" i="11"/>
  <c r="L130" i="11" s="1"/>
  <c r="F130" i="11"/>
  <c r="E130" i="11"/>
  <c r="D130" i="11"/>
  <c r="C130" i="11"/>
  <c r="G130" i="11" s="1"/>
  <c r="P129" i="11"/>
  <c r="O129" i="11"/>
  <c r="N129" i="11"/>
  <c r="M129" i="11"/>
  <c r="Q129" i="11" s="1"/>
  <c r="K129" i="11"/>
  <c r="J129" i="11"/>
  <c r="I129" i="11"/>
  <c r="H129" i="11"/>
  <c r="F129" i="11"/>
  <c r="E129" i="11"/>
  <c r="D129" i="11"/>
  <c r="C129" i="11"/>
  <c r="G129" i="11" s="1"/>
  <c r="F128" i="11"/>
  <c r="F127" i="11" s="1"/>
  <c r="K128" i="11" s="1"/>
  <c r="K127" i="11" s="1"/>
  <c r="P128" i="11" s="1"/>
  <c r="P127" i="11" s="1"/>
  <c r="E128" i="11"/>
  <c r="D128" i="11"/>
  <c r="D127" i="11" s="1"/>
  <c r="I128" i="11" s="1"/>
  <c r="C128" i="11"/>
  <c r="I127" i="11"/>
  <c r="N128" i="11" s="1"/>
  <c r="N127" i="11" s="1"/>
  <c r="E127" i="11"/>
  <c r="J128" i="11" s="1"/>
  <c r="J127" i="11" s="1"/>
  <c r="O128" i="11" s="1"/>
  <c r="O127" i="11" s="1"/>
  <c r="P126" i="11"/>
  <c r="O126" i="11"/>
  <c r="N126" i="11"/>
  <c r="M126" i="11"/>
  <c r="K126" i="11"/>
  <c r="J126" i="11"/>
  <c r="I126" i="11"/>
  <c r="H126" i="11"/>
  <c r="L126" i="11" s="1"/>
  <c r="F126" i="11"/>
  <c r="E126" i="11"/>
  <c r="D126" i="11"/>
  <c r="C126" i="11"/>
  <c r="G126" i="11" s="1"/>
  <c r="P125" i="11"/>
  <c r="O125" i="11"/>
  <c r="N125" i="11"/>
  <c r="M125" i="11"/>
  <c r="Q125" i="11" s="1"/>
  <c r="K125" i="11"/>
  <c r="J125" i="11"/>
  <c r="I125" i="11"/>
  <c r="H125" i="11"/>
  <c r="F125" i="11"/>
  <c r="E125" i="11"/>
  <c r="D125" i="11"/>
  <c r="C125" i="11"/>
  <c r="G125" i="11" s="1"/>
  <c r="P124" i="11"/>
  <c r="O124" i="11"/>
  <c r="N124" i="11"/>
  <c r="M124" i="11"/>
  <c r="Q124" i="11" s="1"/>
  <c r="K124" i="11"/>
  <c r="J124" i="11"/>
  <c r="I124" i="11"/>
  <c r="H124" i="11"/>
  <c r="L124" i="11" s="1"/>
  <c r="F124" i="11"/>
  <c r="E124" i="11"/>
  <c r="D124" i="11"/>
  <c r="D122" i="11" s="1"/>
  <c r="I123" i="11" s="1"/>
  <c r="I122" i="11" s="1"/>
  <c r="N123" i="11" s="1"/>
  <c r="N122" i="11" s="1"/>
  <c r="C124" i="11"/>
  <c r="F123" i="11"/>
  <c r="E123" i="11"/>
  <c r="E122" i="11" s="1"/>
  <c r="J123" i="11" s="1"/>
  <c r="D123" i="11"/>
  <c r="C123" i="11"/>
  <c r="J122" i="11"/>
  <c r="O123" i="11" s="1"/>
  <c r="O122" i="11" s="1"/>
  <c r="F122" i="11"/>
  <c r="K123" i="11" s="1"/>
  <c r="K122" i="11" s="1"/>
  <c r="P123" i="11" s="1"/>
  <c r="P122" i="11" s="1"/>
  <c r="P121" i="11"/>
  <c r="O121" i="11"/>
  <c r="N121" i="11"/>
  <c r="M121" i="11"/>
  <c r="Q121" i="11" s="1"/>
  <c r="K121" i="11"/>
  <c r="J121" i="11"/>
  <c r="I121" i="11"/>
  <c r="H121" i="11"/>
  <c r="L121" i="11" s="1"/>
  <c r="F121" i="11"/>
  <c r="E121" i="11"/>
  <c r="D121" i="11"/>
  <c r="C121" i="11"/>
  <c r="G121" i="11" s="1"/>
  <c r="P120" i="11"/>
  <c r="O120" i="11"/>
  <c r="N120" i="11"/>
  <c r="M120" i="11"/>
  <c r="K120" i="11"/>
  <c r="J120" i="11"/>
  <c r="I120" i="11"/>
  <c r="H120" i="11"/>
  <c r="L120" i="11" s="1"/>
  <c r="F120" i="11"/>
  <c r="E120" i="11"/>
  <c r="D120" i="11"/>
  <c r="C120" i="11"/>
  <c r="G120" i="11" s="1"/>
  <c r="P119" i="11"/>
  <c r="O119" i="11"/>
  <c r="N119" i="11"/>
  <c r="M119" i="11"/>
  <c r="Q119" i="11" s="1"/>
  <c r="K119" i="11"/>
  <c r="J119" i="11"/>
  <c r="I119" i="11"/>
  <c r="H119" i="11"/>
  <c r="F119" i="11"/>
  <c r="E119" i="11"/>
  <c r="D119" i="11"/>
  <c r="C119" i="11"/>
  <c r="C117" i="11" s="1"/>
  <c r="H118" i="11" s="1"/>
  <c r="F118" i="11"/>
  <c r="F117" i="11" s="1"/>
  <c r="K118" i="11" s="1"/>
  <c r="K117" i="11" s="1"/>
  <c r="P118" i="11" s="1"/>
  <c r="P117" i="11" s="1"/>
  <c r="E118" i="11"/>
  <c r="D118" i="11"/>
  <c r="D117" i="11" s="1"/>
  <c r="I118" i="11" s="1"/>
  <c r="C118" i="11"/>
  <c r="I117" i="11"/>
  <c r="N118" i="11" s="1"/>
  <c r="N117" i="11" s="1"/>
  <c r="E117" i="11"/>
  <c r="J118" i="11" s="1"/>
  <c r="J117" i="11" s="1"/>
  <c r="O118" i="11" s="1"/>
  <c r="O117" i="11" s="1"/>
  <c r="P116" i="11"/>
  <c r="O116" i="11"/>
  <c r="N116" i="11"/>
  <c r="M116" i="11"/>
  <c r="K116" i="11"/>
  <c r="J116" i="11"/>
  <c r="I116" i="11"/>
  <c r="H116" i="11"/>
  <c r="L116" i="11" s="1"/>
  <c r="F116" i="11"/>
  <c r="E116" i="11"/>
  <c r="D116" i="11"/>
  <c r="C116" i="11"/>
  <c r="G116" i="11" s="1"/>
  <c r="P115" i="11"/>
  <c r="O115" i="11"/>
  <c r="N115" i="11"/>
  <c r="M115" i="11"/>
  <c r="Q115" i="11" s="1"/>
  <c r="K115" i="11"/>
  <c r="J115" i="11"/>
  <c r="I115" i="11"/>
  <c r="H115" i="11"/>
  <c r="F115" i="11"/>
  <c r="E115" i="11"/>
  <c r="D115" i="11"/>
  <c r="C115" i="11"/>
  <c r="G115" i="11" s="1"/>
  <c r="P114" i="11"/>
  <c r="O114" i="11"/>
  <c r="N114" i="11"/>
  <c r="M114" i="11"/>
  <c r="Q114" i="11" s="1"/>
  <c r="K114" i="11"/>
  <c r="J114" i="11"/>
  <c r="I114" i="11"/>
  <c r="H114" i="11"/>
  <c r="L114" i="11" s="1"/>
  <c r="F114" i="11"/>
  <c r="F112" i="11" s="1"/>
  <c r="E114" i="11"/>
  <c r="D114" i="11"/>
  <c r="C114" i="11"/>
  <c r="F113" i="11"/>
  <c r="E113" i="11"/>
  <c r="D113" i="11"/>
  <c r="C113" i="11"/>
  <c r="D112" i="11"/>
  <c r="P110" i="11"/>
  <c r="O110" i="11"/>
  <c r="N110" i="11"/>
  <c r="M110" i="11"/>
  <c r="Q110" i="11" s="1"/>
  <c r="K110" i="11"/>
  <c r="J110" i="11"/>
  <c r="I110" i="11"/>
  <c r="H110" i="11"/>
  <c r="L110" i="11" s="1"/>
  <c r="F110" i="11"/>
  <c r="F108" i="11" s="1"/>
  <c r="K109" i="11" s="1"/>
  <c r="K108" i="11" s="1"/>
  <c r="P109" i="11" s="1"/>
  <c r="P108" i="11" s="1"/>
  <c r="E110" i="11"/>
  <c r="D110" i="11"/>
  <c r="C110" i="11"/>
  <c r="F109" i="11"/>
  <c r="E109" i="11"/>
  <c r="E108" i="11" s="1"/>
  <c r="J109" i="11" s="1"/>
  <c r="D109" i="11"/>
  <c r="C109" i="11"/>
  <c r="C108" i="11" s="1"/>
  <c r="H109" i="11" s="1"/>
  <c r="J108" i="11"/>
  <c r="O109" i="11" s="1"/>
  <c r="O108" i="11" s="1"/>
  <c r="H108" i="11"/>
  <c r="M109" i="11" s="1"/>
  <c r="D108" i="11"/>
  <c r="I109" i="11" s="1"/>
  <c r="I108" i="11" s="1"/>
  <c r="N109" i="11" s="1"/>
  <c r="N108" i="11" s="1"/>
  <c r="P107" i="11"/>
  <c r="O107" i="11"/>
  <c r="N107" i="11"/>
  <c r="M107" i="11"/>
  <c r="Q107" i="11" s="1"/>
  <c r="K107" i="11"/>
  <c r="J107" i="11"/>
  <c r="I107" i="11"/>
  <c r="H107" i="11"/>
  <c r="F107" i="11"/>
  <c r="E107" i="11"/>
  <c r="D107" i="11"/>
  <c r="C107" i="11"/>
  <c r="C105" i="11" s="1"/>
  <c r="H106" i="11" s="1"/>
  <c r="F106" i="11"/>
  <c r="F105" i="11" s="1"/>
  <c r="K106" i="11" s="1"/>
  <c r="K105" i="11" s="1"/>
  <c r="P106" i="11" s="1"/>
  <c r="P105" i="11" s="1"/>
  <c r="E106" i="11"/>
  <c r="D106" i="11"/>
  <c r="D105" i="11" s="1"/>
  <c r="I106" i="11" s="1"/>
  <c r="C106" i="11"/>
  <c r="I105" i="11"/>
  <c r="N106" i="11" s="1"/>
  <c r="N105" i="11" s="1"/>
  <c r="E105" i="11"/>
  <c r="J106" i="11" s="1"/>
  <c r="J105" i="11" s="1"/>
  <c r="O106" i="11" s="1"/>
  <c r="O105" i="11" s="1"/>
  <c r="P104" i="11"/>
  <c r="O104" i="11"/>
  <c r="N104" i="11"/>
  <c r="M104" i="11"/>
  <c r="K104" i="11"/>
  <c r="J104" i="11"/>
  <c r="I104" i="11"/>
  <c r="H104" i="11"/>
  <c r="L104" i="11" s="1"/>
  <c r="F104" i="11"/>
  <c r="E104" i="11"/>
  <c r="D104" i="11"/>
  <c r="C104" i="11"/>
  <c r="G104" i="11" s="1"/>
  <c r="F103" i="11"/>
  <c r="E103" i="11"/>
  <c r="E102" i="11" s="1"/>
  <c r="J103" i="11" s="1"/>
  <c r="D103" i="11"/>
  <c r="C103" i="11"/>
  <c r="C102" i="11" s="1"/>
  <c r="H103" i="11" s="1"/>
  <c r="N102" i="11"/>
  <c r="J102" i="11"/>
  <c r="O103" i="11" s="1"/>
  <c r="O102" i="11" s="1"/>
  <c r="F102" i="11"/>
  <c r="K103" i="11" s="1"/>
  <c r="K102" i="11" s="1"/>
  <c r="P103" i="11" s="1"/>
  <c r="P102" i="11" s="1"/>
  <c r="D102" i="11"/>
  <c r="I103" i="11" s="1"/>
  <c r="I102" i="11" s="1"/>
  <c r="N103" i="11" s="1"/>
  <c r="P101" i="11"/>
  <c r="O101" i="11"/>
  <c r="N101" i="11"/>
  <c r="M101" i="11"/>
  <c r="Q101" i="11" s="1"/>
  <c r="K101" i="11"/>
  <c r="J101" i="11"/>
  <c r="I101" i="11"/>
  <c r="H101" i="11"/>
  <c r="L101" i="11" s="1"/>
  <c r="F101" i="11"/>
  <c r="E101" i="11"/>
  <c r="D101" i="11"/>
  <c r="C101" i="11"/>
  <c r="G101" i="11" s="1"/>
  <c r="G99" i="11" s="1"/>
  <c r="F100" i="11"/>
  <c r="F99" i="11" s="1"/>
  <c r="K100" i="11" s="1"/>
  <c r="E100" i="11"/>
  <c r="D100" i="11"/>
  <c r="D99" i="11" s="1"/>
  <c r="I100" i="11" s="1"/>
  <c r="C100" i="11"/>
  <c r="G100" i="11" s="1"/>
  <c r="K99" i="11"/>
  <c r="P100" i="11" s="1"/>
  <c r="P99" i="11" s="1"/>
  <c r="I99" i="11"/>
  <c r="N100" i="11" s="1"/>
  <c r="N99" i="11" s="1"/>
  <c r="E99" i="11"/>
  <c r="J100" i="11" s="1"/>
  <c r="J99" i="11" s="1"/>
  <c r="O100" i="11" s="1"/>
  <c r="O99" i="11" s="1"/>
  <c r="C99" i="11"/>
  <c r="H100" i="11" s="1"/>
  <c r="P98" i="11"/>
  <c r="O98" i="11"/>
  <c r="N98" i="11"/>
  <c r="M98" i="11"/>
  <c r="Q98" i="11" s="1"/>
  <c r="K98" i="11"/>
  <c r="J98" i="11"/>
  <c r="I98" i="11"/>
  <c r="H98" i="11"/>
  <c r="L98" i="11" s="1"/>
  <c r="F98" i="11"/>
  <c r="F96" i="11" s="1"/>
  <c r="K97" i="11" s="1"/>
  <c r="E98" i="11"/>
  <c r="D98" i="11"/>
  <c r="C98" i="11"/>
  <c r="F97" i="11"/>
  <c r="E97" i="11"/>
  <c r="D97" i="11"/>
  <c r="C97" i="11"/>
  <c r="G97" i="11" s="1"/>
  <c r="K96" i="11"/>
  <c r="E96" i="11"/>
  <c r="C96" i="11"/>
  <c r="F95" i="11"/>
  <c r="F65" i="11"/>
  <c r="E65" i="11"/>
  <c r="D65" i="11"/>
  <c r="C65" i="11"/>
  <c r="G65" i="11" s="1"/>
  <c r="F62" i="11"/>
  <c r="E62" i="11"/>
  <c r="D62" i="11"/>
  <c r="C62" i="11"/>
  <c r="F59" i="11"/>
  <c r="E59" i="11"/>
  <c r="D59" i="11"/>
  <c r="C59" i="11"/>
  <c r="F56" i="11"/>
  <c r="E56" i="11"/>
  <c r="D56" i="11"/>
  <c r="C56" i="11"/>
  <c r="F53" i="11"/>
  <c r="E53" i="11"/>
  <c r="D53" i="11"/>
  <c r="C53" i="11"/>
  <c r="G53" i="11" s="1"/>
  <c r="Q47" i="11"/>
  <c r="L47" i="11"/>
  <c r="G47" i="11"/>
  <c r="Q46" i="11"/>
  <c r="L46" i="11"/>
  <c r="G46" i="11"/>
  <c r="Q45" i="11"/>
  <c r="L45" i="11"/>
  <c r="G45" i="11"/>
  <c r="Q40" i="11"/>
  <c r="L40" i="11"/>
  <c r="G40" i="11"/>
  <c r="Q39" i="11"/>
  <c r="L39" i="11"/>
  <c r="G39" i="11"/>
  <c r="Q38" i="11"/>
  <c r="L38" i="11"/>
  <c r="G38" i="11"/>
  <c r="Q33" i="11"/>
  <c r="L33" i="11"/>
  <c r="G33" i="11"/>
  <c r="Q32" i="11"/>
  <c r="L32" i="11"/>
  <c r="G32" i="11"/>
  <c r="Q31" i="11"/>
  <c r="L31" i="11"/>
  <c r="G31" i="11"/>
  <c r="Q26" i="11"/>
  <c r="L26" i="11"/>
  <c r="G26" i="11"/>
  <c r="Q25" i="11"/>
  <c r="L25" i="11"/>
  <c r="G25" i="11"/>
  <c r="Q24" i="11"/>
  <c r="L24" i="11"/>
  <c r="G24" i="11"/>
  <c r="Q19" i="11"/>
  <c r="L19" i="11"/>
  <c r="G19" i="11"/>
  <c r="Q18" i="11"/>
  <c r="L18" i="11"/>
  <c r="G18" i="11"/>
  <c r="Q17" i="11"/>
  <c r="L17" i="11"/>
  <c r="G17" i="11"/>
  <c r="Q7" i="11"/>
  <c r="G7" i="11"/>
  <c r="C7" i="11"/>
  <c r="H7" i="11" s="1"/>
  <c r="M7" i="11" s="1"/>
  <c r="Q179" i="7"/>
  <c r="L179" i="7"/>
  <c r="G179" i="7"/>
  <c r="F178" i="7"/>
  <c r="F177" i="7" s="1"/>
  <c r="K178" i="7" s="1"/>
  <c r="E178" i="7"/>
  <c r="D178" i="7"/>
  <c r="D177" i="7" s="1"/>
  <c r="I178" i="7" s="1"/>
  <c r="C178" i="7"/>
  <c r="G178" i="7" s="1"/>
  <c r="K177" i="7"/>
  <c r="P178" i="7" s="1"/>
  <c r="P177" i="7" s="1"/>
  <c r="I177" i="7"/>
  <c r="N178" i="7" s="1"/>
  <c r="N177" i="7" s="1"/>
  <c r="G177" i="7"/>
  <c r="E177" i="7"/>
  <c r="J178" i="7" s="1"/>
  <c r="J177" i="7" s="1"/>
  <c r="O178" i="7" s="1"/>
  <c r="O177" i="7" s="1"/>
  <c r="C177" i="7"/>
  <c r="H178" i="7" s="1"/>
  <c r="Q176" i="7"/>
  <c r="L176" i="7"/>
  <c r="G176" i="7"/>
  <c r="F175" i="7"/>
  <c r="E175" i="7"/>
  <c r="E174" i="7" s="1"/>
  <c r="J175" i="7" s="1"/>
  <c r="D175" i="7"/>
  <c r="C175" i="7"/>
  <c r="C174" i="7" s="1"/>
  <c r="H175" i="7" s="1"/>
  <c r="J174" i="7"/>
  <c r="O175" i="7" s="1"/>
  <c r="O174" i="7" s="1"/>
  <c r="H174" i="7"/>
  <c r="M175" i="7" s="1"/>
  <c r="F174" i="7"/>
  <c r="K175" i="7" s="1"/>
  <c r="K174" i="7" s="1"/>
  <c r="P175" i="7" s="1"/>
  <c r="P174" i="7" s="1"/>
  <c r="D174" i="7"/>
  <c r="I175" i="7" s="1"/>
  <c r="I174" i="7" s="1"/>
  <c r="N175" i="7" s="1"/>
  <c r="N174" i="7" s="1"/>
  <c r="Q173" i="7"/>
  <c r="L173" i="7"/>
  <c r="G173" i="7"/>
  <c r="F172" i="7"/>
  <c r="F171" i="7" s="1"/>
  <c r="K172" i="7" s="1"/>
  <c r="E172" i="7"/>
  <c r="D172" i="7"/>
  <c r="D171" i="7" s="1"/>
  <c r="I172" i="7" s="1"/>
  <c r="C172" i="7"/>
  <c r="G172" i="7" s="1"/>
  <c r="K171" i="7"/>
  <c r="P172" i="7" s="1"/>
  <c r="P171" i="7" s="1"/>
  <c r="I171" i="7"/>
  <c r="N172" i="7" s="1"/>
  <c r="N171" i="7" s="1"/>
  <c r="G171" i="7"/>
  <c r="E171" i="7"/>
  <c r="J172" i="7" s="1"/>
  <c r="J171" i="7" s="1"/>
  <c r="O172" i="7" s="1"/>
  <c r="O171" i="7" s="1"/>
  <c r="C171" i="7"/>
  <c r="H172" i="7" s="1"/>
  <c r="Q170" i="7"/>
  <c r="L170" i="7"/>
  <c r="G170" i="7"/>
  <c r="F169" i="7"/>
  <c r="E169" i="7"/>
  <c r="E168" i="7" s="1"/>
  <c r="J169" i="7" s="1"/>
  <c r="D169" i="7"/>
  <c r="C169" i="7"/>
  <c r="C168" i="7" s="1"/>
  <c r="H169" i="7" s="1"/>
  <c r="J168" i="7"/>
  <c r="O169" i="7" s="1"/>
  <c r="O168" i="7" s="1"/>
  <c r="H168" i="7"/>
  <c r="M169" i="7" s="1"/>
  <c r="F168" i="7"/>
  <c r="K169" i="7" s="1"/>
  <c r="K168" i="7" s="1"/>
  <c r="P169" i="7" s="1"/>
  <c r="P168" i="7" s="1"/>
  <c r="D168" i="7"/>
  <c r="I169" i="7" s="1"/>
  <c r="I168" i="7" s="1"/>
  <c r="N169" i="7" s="1"/>
  <c r="N168" i="7" s="1"/>
  <c r="Q167" i="7"/>
  <c r="L167" i="7"/>
  <c r="G167" i="7"/>
  <c r="F166" i="7"/>
  <c r="F165" i="7" s="1"/>
  <c r="K166" i="7" s="1"/>
  <c r="K165" i="7" s="1"/>
  <c r="E166" i="7"/>
  <c r="D166" i="7"/>
  <c r="D165" i="7" s="1"/>
  <c r="I166" i="7" s="1"/>
  <c r="C166" i="7"/>
  <c r="I165" i="7"/>
  <c r="E165" i="7"/>
  <c r="E164" i="7" s="1"/>
  <c r="C165" i="7"/>
  <c r="C164" i="7" s="1"/>
  <c r="D164" i="7"/>
  <c r="Q163" i="7"/>
  <c r="L163" i="7"/>
  <c r="G163" i="7"/>
  <c r="F162" i="7"/>
  <c r="F161" i="7" s="1"/>
  <c r="K162" i="7" s="1"/>
  <c r="E162" i="7"/>
  <c r="D162" i="7"/>
  <c r="D161" i="7" s="1"/>
  <c r="I162" i="7" s="1"/>
  <c r="C162" i="7"/>
  <c r="G162" i="7" s="1"/>
  <c r="K161" i="7"/>
  <c r="P162" i="7" s="1"/>
  <c r="P161" i="7" s="1"/>
  <c r="I161" i="7"/>
  <c r="N162" i="7" s="1"/>
  <c r="N161" i="7" s="1"/>
  <c r="G161" i="7"/>
  <c r="E161" i="7"/>
  <c r="J162" i="7" s="1"/>
  <c r="J161" i="7" s="1"/>
  <c r="O162" i="7" s="1"/>
  <c r="O161" i="7" s="1"/>
  <c r="C161" i="7"/>
  <c r="H162" i="7" s="1"/>
  <c r="Q160" i="7"/>
  <c r="L160" i="7"/>
  <c r="G160" i="7"/>
  <c r="F159" i="7"/>
  <c r="E159" i="7"/>
  <c r="E158" i="7" s="1"/>
  <c r="J159" i="7" s="1"/>
  <c r="J158" i="7" s="1"/>
  <c r="O159" i="7" s="1"/>
  <c r="O158" i="7" s="1"/>
  <c r="D159" i="7"/>
  <c r="C159" i="7"/>
  <c r="G159" i="7" s="1"/>
  <c r="G158" i="7" s="1"/>
  <c r="F158" i="7"/>
  <c r="K159" i="7" s="1"/>
  <c r="K158" i="7" s="1"/>
  <c r="P159" i="7" s="1"/>
  <c r="P158" i="7" s="1"/>
  <c r="D158" i="7"/>
  <c r="I159" i="7" s="1"/>
  <c r="I158" i="7" s="1"/>
  <c r="N159" i="7" s="1"/>
  <c r="N158" i="7" s="1"/>
  <c r="Q157" i="7"/>
  <c r="L157" i="7"/>
  <c r="G157" i="7"/>
  <c r="F156" i="7"/>
  <c r="F155" i="7" s="1"/>
  <c r="K156" i="7" s="1"/>
  <c r="K155" i="7" s="1"/>
  <c r="P156" i="7" s="1"/>
  <c r="P155" i="7" s="1"/>
  <c r="E156" i="7"/>
  <c r="D156" i="7"/>
  <c r="D155" i="7" s="1"/>
  <c r="I156" i="7" s="1"/>
  <c r="I155" i="7" s="1"/>
  <c r="N156" i="7" s="1"/>
  <c r="N155" i="7" s="1"/>
  <c r="C156" i="7"/>
  <c r="G156" i="7" s="1"/>
  <c r="G155" i="7" s="1"/>
  <c r="E155" i="7"/>
  <c r="J156" i="7" s="1"/>
  <c r="J155" i="7" s="1"/>
  <c r="O156" i="7" s="1"/>
  <c r="O155" i="7" s="1"/>
  <c r="C155" i="7"/>
  <c r="H156" i="7" s="1"/>
  <c r="Q154" i="7"/>
  <c r="L154" i="7"/>
  <c r="G154" i="7"/>
  <c r="F153" i="7"/>
  <c r="E153" i="7"/>
  <c r="E152" i="7" s="1"/>
  <c r="J153" i="7" s="1"/>
  <c r="J152" i="7" s="1"/>
  <c r="O153" i="7" s="1"/>
  <c r="O152" i="7" s="1"/>
  <c r="D153" i="7"/>
  <c r="C153" i="7"/>
  <c r="G153" i="7" s="1"/>
  <c r="G152" i="7" s="1"/>
  <c r="F152" i="7"/>
  <c r="K153" i="7" s="1"/>
  <c r="K152" i="7" s="1"/>
  <c r="P153" i="7" s="1"/>
  <c r="P152" i="7" s="1"/>
  <c r="D152" i="7"/>
  <c r="I153" i="7" s="1"/>
  <c r="I152" i="7" s="1"/>
  <c r="N153" i="7" s="1"/>
  <c r="N152" i="7" s="1"/>
  <c r="Q151" i="7"/>
  <c r="L151" i="7"/>
  <c r="G151" i="7"/>
  <c r="F150" i="7"/>
  <c r="F149" i="7" s="1"/>
  <c r="E150" i="7"/>
  <c r="D150" i="7"/>
  <c r="D149" i="7" s="1"/>
  <c r="C150" i="7"/>
  <c r="G150" i="7" s="1"/>
  <c r="G149" i="7" s="1"/>
  <c r="G148" i="7" s="1"/>
  <c r="E149" i="7"/>
  <c r="J150" i="7" s="1"/>
  <c r="J149" i="7" s="1"/>
  <c r="C149" i="7"/>
  <c r="H150" i="7" s="1"/>
  <c r="Q136" i="7"/>
  <c r="L136" i="7"/>
  <c r="G136" i="7"/>
  <c r="Q135" i="7"/>
  <c r="L135" i="7"/>
  <c r="G135" i="7"/>
  <c r="P134" i="7"/>
  <c r="O134" i="7"/>
  <c r="N134" i="7"/>
  <c r="M134" i="7"/>
  <c r="Q134" i="7" s="1"/>
  <c r="K134" i="7"/>
  <c r="J134" i="7"/>
  <c r="I134" i="7"/>
  <c r="H134" i="7"/>
  <c r="L134" i="7" s="1"/>
  <c r="F134" i="7"/>
  <c r="E134" i="7"/>
  <c r="D134" i="7"/>
  <c r="C134" i="7"/>
  <c r="G134" i="7" s="1"/>
  <c r="F133" i="7"/>
  <c r="E133" i="7"/>
  <c r="E132" i="7" s="1"/>
  <c r="J133" i="7" s="1"/>
  <c r="J132" i="7" s="1"/>
  <c r="O133" i="7" s="1"/>
  <c r="O132" i="7" s="1"/>
  <c r="D133" i="7"/>
  <c r="C133" i="7"/>
  <c r="G133" i="7" s="1"/>
  <c r="G132" i="7" s="1"/>
  <c r="F132" i="7"/>
  <c r="K133" i="7" s="1"/>
  <c r="K132" i="7" s="1"/>
  <c r="P133" i="7" s="1"/>
  <c r="P132" i="7" s="1"/>
  <c r="D132" i="7"/>
  <c r="I133" i="7" s="1"/>
  <c r="I132" i="7" s="1"/>
  <c r="N133" i="7" s="1"/>
  <c r="N132" i="7" s="1"/>
  <c r="Q131" i="7"/>
  <c r="L131" i="7"/>
  <c r="G131" i="7"/>
  <c r="Q130" i="7"/>
  <c r="L130" i="7"/>
  <c r="G130" i="7"/>
  <c r="P129" i="7"/>
  <c r="O129" i="7"/>
  <c r="N129" i="7"/>
  <c r="M129" i="7"/>
  <c r="Q129" i="7" s="1"/>
  <c r="K129" i="7"/>
  <c r="J129" i="7"/>
  <c r="I129" i="7"/>
  <c r="H129" i="7"/>
  <c r="L129" i="7" s="1"/>
  <c r="F129" i="7"/>
  <c r="E129" i="7"/>
  <c r="D129" i="7"/>
  <c r="C129" i="7"/>
  <c r="G129" i="7" s="1"/>
  <c r="F128" i="7"/>
  <c r="F127" i="7" s="1"/>
  <c r="K128" i="7" s="1"/>
  <c r="K127" i="7" s="1"/>
  <c r="P128" i="7" s="1"/>
  <c r="P127" i="7" s="1"/>
  <c r="E128" i="7"/>
  <c r="D128" i="7"/>
  <c r="D127" i="7" s="1"/>
  <c r="I128" i="7" s="1"/>
  <c r="I127" i="7" s="1"/>
  <c r="N128" i="7" s="1"/>
  <c r="N127" i="7" s="1"/>
  <c r="C128" i="7"/>
  <c r="G128" i="7" s="1"/>
  <c r="G127" i="7" s="1"/>
  <c r="E127" i="7"/>
  <c r="J128" i="7" s="1"/>
  <c r="J127" i="7" s="1"/>
  <c r="O128" i="7" s="1"/>
  <c r="O127" i="7" s="1"/>
  <c r="C127" i="7"/>
  <c r="H128" i="7" s="1"/>
  <c r="Q126" i="7"/>
  <c r="L126" i="7"/>
  <c r="G126" i="7"/>
  <c r="Q125" i="7"/>
  <c r="L125" i="7"/>
  <c r="G125" i="7"/>
  <c r="P124" i="7"/>
  <c r="O124" i="7"/>
  <c r="N124" i="7"/>
  <c r="M124" i="7"/>
  <c r="Q124" i="7" s="1"/>
  <c r="K124" i="7"/>
  <c r="J124" i="7"/>
  <c r="I124" i="7"/>
  <c r="H124" i="7"/>
  <c r="L124" i="7" s="1"/>
  <c r="F124" i="7"/>
  <c r="E124" i="7"/>
  <c r="D124" i="7"/>
  <c r="C124" i="7"/>
  <c r="G124" i="7" s="1"/>
  <c r="F123" i="7"/>
  <c r="E123" i="7"/>
  <c r="E122" i="7" s="1"/>
  <c r="J123" i="7" s="1"/>
  <c r="J122" i="7" s="1"/>
  <c r="O123" i="7" s="1"/>
  <c r="O122" i="7" s="1"/>
  <c r="D123" i="7"/>
  <c r="C123" i="7"/>
  <c r="G123" i="7" s="1"/>
  <c r="G122" i="7" s="1"/>
  <c r="F122" i="7"/>
  <c r="K123" i="7" s="1"/>
  <c r="K122" i="7" s="1"/>
  <c r="P123" i="7" s="1"/>
  <c r="P122" i="7" s="1"/>
  <c r="D122" i="7"/>
  <c r="I123" i="7" s="1"/>
  <c r="I122" i="7" s="1"/>
  <c r="N123" i="7" s="1"/>
  <c r="N122" i="7" s="1"/>
  <c r="Q121" i="7"/>
  <c r="L121" i="7"/>
  <c r="G121" i="7"/>
  <c r="Q120" i="7"/>
  <c r="L120" i="7"/>
  <c r="G120" i="7"/>
  <c r="P119" i="7"/>
  <c r="O119" i="7"/>
  <c r="N119" i="7"/>
  <c r="M119" i="7"/>
  <c r="Q119" i="7" s="1"/>
  <c r="K119" i="7"/>
  <c r="J119" i="7"/>
  <c r="I119" i="7"/>
  <c r="H119" i="7"/>
  <c r="L119" i="7" s="1"/>
  <c r="F119" i="7"/>
  <c r="E119" i="7"/>
  <c r="D119" i="7"/>
  <c r="C119" i="7"/>
  <c r="G119" i="7" s="1"/>
  <c r="F118" i="7"/>
  <c r="F117" i="7" s="1"/>
  <c r="K118" i="7" s="1"/>
  <c r="K117" i="7" s="1"/>
  <c r="P118" i="7" s="1"/>
  <c r="P117" i="7" s="1"/>
  <c r="E118" i="7"/>
  <c r="D118" i="7"/>
  <c r="D117" i="7" s="1"/>
  <c r="I118" i="7" s="1"/>
  <c r="I117" i="7" s="1"/>
  <c r="N118" i="7" s="1"/>
  <c r="N117" i="7" s="1"/>
  <c r="C118" i="7"/>
  <c r="G118" i="7" s="1"/>
  <c r="G117" i="7" s="1"/>
  <c r="E117" i="7"/>
  <c r="J118" i="7" s="1"/>
  <c r="J117" i="7" s="1"/>
  <c r="O118" i="7" s="1"/>
  <c r="O117" i="7" s="1"/>
  <c r="C117" i="7"/>
  <c r="H118" i="7" s="1"/>
  <c r="Q116" i="7"/>
  <c r="L116" i="7"/>
  <c r="G116" i="7"/>
  <c r="Q115" i="7"/>
  <c r="L115" i="7"/>
  <c r="G115" i="7"/>
  <c r="P114" i="7"/>
  <c r="O114" i="7"/>
  <c r="N114" i="7"/>
  <c r="M114" i="7"/>
  <c r="Q114" i="7" s="1"/>
  <c r="K114" i="7"/>
  <c r="J114" i="7"/>
  <c r="I114" i="7"/>
  <c r="H114" i="7"/>
  <c r="L114" i="7" s="1"/>
  <c r="F114" i="7"/>
  <c r="E114" i="7"/>
  <c r="D114" i="7"/>
  <c r="C114" i="7"/>
  <c r="G114" i="7" s="1"/>
  <c r="F113" i="7"/>
  <c r="E113" i="7"/>
  <c r="E112" i="7" s="1"/>
  <c r="D113" i="7"/>
  <c r="C113" i="7"/>
  <c r="G113" i="7" s="1"/>
  <c r="G112" i="7" s="1"/>
  <c r="G111" i="7" s="1"/>
  <c r="F112" i="7"/>
  <c r="K113" i="7" s="1"/>
  <c r="K112" i="7" s="1"/>
  <c r="D112" i="7"/>
  <c r="I113" i="7" s="1"/>
  <c r="I112" i="7" s="1"/>
  <c r="Q110" i="7"/>
  <c r="L110" i="7"/>
  <c r="G110" i="7"/>
  <c r="F109" i="7"/>
  <c r="E109" i="7"/>
  <c r="E108" i="7" s="1"/>
  <c r="J109" i="7" s="1"/>
  <c r="J108" i="7" s="1"/>
  <c r="O109" i="7" s="1"/>
  <c r="O108" i="7" s="1"/>
  <c r="D109" i="7"/>
  <c r="C109" i="7"/>
  <c r="G109" i="7" s="1"/>
  <c r="G108" i="7" s="1"/>
  <c r="F108" i="7"/>
  <c r="K109" i="7" s="1"/>
  <c r="K108" i="7" s="1"/>
  <c r="P109" i="7" s="1"/>
  <c r="P108" i="7" s="1"/>
  <c r="D108" i="7"/>
  <c r="I109" i="7" s="1"/>
  <c r="I108" i="7" s="1"/>
  <c r="N109" i="7" s="1"/>
  <c r="N108" i="7" s="1"/>
  <c r="Q107" i="7"/>
  <c r="L107" i="7"/>
  <c r="G107" i="7"/>
  <c r="F106" i="7"/>
  <c r="F105" i="7" s="1"/>
  <c r="K106" i="7" s="1"/>
  <c r="K105" i="7" s="1"/>
  <c r="P106" i="7" s="1"/>
  <c r="P105" i="7" s="1"/>
  <c r="E106" i="7"/>
  <c r="D106" i="7"/>
  <c r="D105" i="7" s="1"/>
  <c r="I106" i="7" s="1"/>
  <c r="I105" i="7" s="1"/>
  <c r="N106" i="7" s="1"/>
  <c r="N105" i="7" s="1"/>
  <c r="C106" i="7"/>
  <c r="G106" i="7" s="1"/>
  <c r="G105" i="7" s="1"/>
  <c r="E105" i="7"/>
  <c r="J106" i="7" s="1"/>
  <c r="J105" i="7" s="1"/>
  <c r="O106" i="7" s="1"/>
  <c r="O105" i="7" s="1"/>
  <c r="C105" i="7"/>
  <c r="H106" i="7" s="1"/>
  <c r="Q104" i="7"/>
  <c r="L104" i="7"/>
  <c r="G104" i="7"/>
  <c r="F103" i="7"/>
  <c r="E103" i="7"/>
  <c r="E102" i="7" s="1"/>
  <c r="J103" i="7" s="1"/>
  <c r="J102" i="7" s="1"/>
  <c r="O103" i="7" s="1"/>
  <c r="O102" i="7" s="1"/>
  <c r="D103" i="7"/>
  <c r="C103" i="7"/>
  <c r="G103" i="7" s="1"/>
  <c r="G102" i="7" s="1"/>
  <c r="F102" i="7"/>
  <c r="K103" i="7" s="1"/>
  <c r="K102" i="7" s="1"/>
  <c r="P103" i="7" s="1"/>
  <c r="P102" i="7" s="1"/>
  <c r="D102" i="7"/>
  <c r="I103" i="7" s="1"/>
  <c r="I102" i="7" s="1"/>
  <c r="N103" i="7" s="1"/>
  <c r="N102" i="7" s="1"/>
  <c r="Q101" i="7"/>
  <c r="L101" i="7"/>
  <c r="G101" i="7"/>
  <c r="F100" i="7"/>
  <c r="F99" i="7" s="1"/>
  <c r="K100" i="7" s="1"/>
  <c r="K99" i="7" s="1"/>
  <c r="P100" i="7" s="1"/>
  <c r="P99" i="7" s="1"/>
  <c r="E100" i="7"/>
  <c r="D100" i="7"/>
  <c r="D99" i="7" s="1"/>
  <c r="I100" i="7" s="1"/>
  <c r="I99" i="7" s="1"/>
  <c r="N100" i="7" s="1"/>
  <c r="N99" i="7" s="1"/>
  <c r="C100" i="7"/>
  <c r="G100" i="7" s="1"/>
  <c r="G99" i="7" s="1"/>
  <c r="E99" i="7"/>
  <c r="J100" i="7" s="1"/>
  <c r="J99" i="7" s="1"/>
  <c r="O100" i="7" s="1"/>
  <c r="O99" i="7" s="1"/>
  <c r="C99" i="7"/>
  <c r="H100" i="7" s="1"/>
  <c r="Q98" i="7"/>
  <c r="L98" i="7"/>
  <c r="G98" i="7"/>
  <c r="F97" i="7"/>
  <c r="E97" i="7"/>
  <c r="E96" i="7" s="1"/>
  <c r="D97" i="7"/>
  <c r="C97" i="7"/>
  <c r="G97" i="7" s="1"/>
  <c r="G96" i="7" s="1"/>
  <c r="F96" i="7"/>
  <c r="K97" i="7" s="1"/>
  <c r="K96" i="7" s="1"/>
  <c r="D96" i="7"/>
  <c r="I97" i="7" s="1"/>
  <c r="I96" i="7" s="1"/>
  <c r="Q66" i="7"/>
  <c r="L66" i="7"/>
  <c r="G66" i="7"/>
  <c r="F65" i="7"/>
  <c r="E65" i="7"/>
  <c r="E64" i="7" s="1"/>
  <c r="J65" i="7" s="1"/>
  <c r="J64" i="7" s="1"/>
  <c r="O65" i="7" s="1"/>
  <c r="O64" i="7" s="1"/>
  <c r="D65" i="7"/>
  <c r="C65" i="7"/>
  <c r="G65" i="7" s="1"/>
  <c r="G64" i="7" s="1"/>
  <c r="F64" i="7"/>
  <c r="K65" i="7" s="1"/>
  <c r="K64" i="7" s="1"/>
  <c r="P65" i="7" s="1"/>
  <c r="P64" i="7" s="1"/>
  <c r="D64" i="7"/>
  <c r="I65" i="7" s="1"/>
  <c r="I64" i="7" s="1"/>
  <c r="N65" i="7" s="1"/>
  <c r="N64" i="7" s="1"/>
  <c r="Q63" i="7"/>
  <c r="L63" i="7"/>
  <c r="G63" i="7"/>
  <c r="F62" i="7"/>
  <c r="F61" i="7" s="1"/>
  <c r="K62" i="7" s="1"/>
  <c r="K61" i="7" s="1"/>
  <c r="P62" i="7" s="1"/>
  <c r="P61" i="7" s="1"/>
  <c r="E62" i="7"/>
  <c r="D62" i="7"/>
  <c r="D61" i="7" s="1"/>
  <c r="I62" i="7" s="1"/>
  <c r="I61" i="7" s="1"/>
  <c r="N62" i="7" s="1"/>
  <c r="N61" i="7" s="1"/>
  <c r="C62" i="7"/>
  <c r="G62" i="7" s="1"/>
  <c r="G61" i="7" s="1"/>
  <c r="E61" i="7"/>
  <c r="J62" i="7" s="1"/>
  <c r="J61" i="7" s="1"/>
  <c r="O62" i="7" s="1"/>
  <c r="O61" i="7" s="1"/>
  <c r="C61" i="7"/>
  <c r="H62" i="7" s="1"/>
  <c r="Q60" i="7"/>
  <c r="L60" i="7"/>
  <c r="G60" i="7"/>
  <c r="F59" i="7"/>
  <c r="E59" i="7"/>
  <c r="E58" i="7" s="1"/>
  <c r="J59" i="7" s="1"/>
  <c r="J58" i="7" s="1"/>
  <c r="O59" i="7" s="1"/>
  <c r="O58" i="7" s="1"/>
  <c r="D59" i="7"/>
  <c r="C59" i="7"/>
  <c r="G59" i="7" s="1"/>
  <c r="G58" i="7" s="1"/>
  <c r="F58" i="7"/>
  <c r="K59" i="7" s="1"/>
  <c r="K58" i="7" s="1"/>
  <c r="P59" i="7" s="1"/>
  <c r="P58" i="7" s="1"/>
  <c r="D58" i="7"/>
  <c r="I59" i="7" s="1"/>
  <c r="I58" i="7" s="1"/>
  <c r="N59" i="7" s="1"/>
  <c r="N58" i="7" s="1"/>
  <c r="Q57" i="7"/>
  <c r="L57" i="7"/>
  <c r="G57" i="7"/>
  <c r="F56" i="7"/>
  <c r="F55" i="7" s="1"/>
  <c r="K56" i="7" s="1"/>
  <c r="K55" i="7" s="1"/>
  <c r="P56" i="7" s="1"/>
  <c r="P55" i="7" s="1"/>
  <c r="E56" i="7"/>
  <c r="D56" i="7"/>
  <c r="D55" i="7" s="1"/>
  <c r="I56" i="7" s="1"/>
  <c r="I55" i="7" s="1"/>
  <c r="N56" i="7" s="1"/>
  <c r="N55" i="7" s="1"/>
  <c r="C56" i="7"/>
  <c r="G56" i="7" s="1"/>
  <c r="G55" i="7" s="1"/>
  <c r="E55" i="7"/>
  <c r="J56" i="7" s="1"/>
  <c r="J55" i="7" s="1"/>
  <c r="O56" i="7" s="1"/>
  <c r="O55" i="7" s="1"/>
  <c r="C55" i="7"/>
  <c r="H56" i="7" s="1"/>
  <c r="Q54" i="7"/>
  <c r="L54" i="7"/>
  <c r="G54" i="7"/>
  <c r="F53" i="7"/>
  <c r="E53" i="7"/>
  <c r="E52" i="7" s="1"/>
  <c r="D53" i="7"/>
  <c r="C53" i="7"/>
  <c r="G53" i="7" s="1"/>
  <c r="G52" i="7" s="1"/>
  <c r="G51" i="7" s="1"/>
  <c r="F52" i="7"/>
  <c r="K53" i="7" s="1"/>
  <c r="K52" i="7" s="1"/>
  <c r="D52" i="7"/>
  <c r="I53" i="7" s="1"/>
  <c r="I52" i="7" s="1"/>
  <c r="Q47" i="7"/>
  <c r="L47" i="7"/>
  <c r="G47" i="7"/>
  <c r="Q46" i="7"/>
  <c r="L46" i="7"/>
  <c r="G46" i="7"/>
  <c r="Q45" i="7"/>
  <c r="Q93" i="7" s="1"/>
  <c r="L45" i="7"/>
  <c r="L93" i="7" s="1"/>
  <c r="G45" i="7"/>
  <c r="G93" i="7" s="1"/>
  <c r="Q40" i="7"/>
  <c r="L40" i="7"/>
  <c r="G40" i="7"/>
  <c r="Q39" i="7"/>
  <c r="L39" i="7"/>
  <c r="G39" i="7"/>
  <c r="Q38" i="7"/>
  <c r="Q90" i="7" s="1"/>
  <c r="L38" i="7"/>
  <c r="L90" i="7" s="1"/>
  <c r="G38" i="7"/>
  <c r="G90" i="7" s="1"/>
  <c r="Q33" i="7"/>
  <c r="L33" i="7"/>
  <c r="G33" i="7"/>
  <c r="Q32" i="7"/>
  <c r="L32" i="7"/>
  <c r="G32" i="7"/>
  <c r="Q31" i="7"/>
  <c r="Q87" i="7" s="1"/>
  <c r="L31" i="7"/>
  <c r="L87" i="7" s="1"/>
  <c r="G31" i="7"/>
  <c r="G87" i="7" s="1"/>
  <c r="Q26" i="7"/>
  <c r="L26" i="7"/>
  <c r="G26" i="7"/>
  <c r="Q25" i="7"/>
  <c r="L25" i="7"/>
  <c r="G25" i="7"/>
  <c r="Q24" i="7"/>
  <c r="Q84" i="7" s="1"/>
  <c r="L24" i="7"/>
  <c r="L84" i="7" s="1"/>
  <c r="G24" i="7"/>
  <c r="G84" i="7" s="1"/>
  <c r="Q19" i="7"/>
  <c r="L19" i="7"/>
  <c r="G19" i="7"/>
  <c r="Q18" i="7"/>
  <c r="L18" i="7"/>
  <c r="G18" i="7"/>
  <c r="Q17" i="7"/>
  <c r="Q81" i="7" s="1"/>
  <c r="L17" i="7"/>
  <c r="L81" i="7" s="1"/>
  <c r="G17" i="7"/>
  <c r="G81" i="7" s="1"/>
  <c r="C7" i="7"/>
  <c r="H7" i="7" s="1"/>
  <c r="S336" i="6"/>
  <c r="R336" i="6"/>
  <c r="Q336" i="6"/>
  <c r="P336" i="6"/>
  <c r="O336" i="6"/>
  <c r="N336" i="6"/>
  <c r="M336" i="6"/>
  <c r="L336" i="6"/>
  <c r="K336" i="6"/>
  <c r="J336" i="6"/>
  <c r="I336" i="6"/>
  <c r="H336" i="6"/>
  <c r="G336" i="6"/>
  <c r="F336" i="6"/>
  <c r="E336" i="6"/>
  <c r="D336" i="6"/>
  <c r="C336" i="6"/>
  <c r="S335" i="6"/>
  <c r="R335" i="6"/>
  <c r="Q335" i="6"/>
  <c r="P335" i="6"/>
  <c r="O335" i="6"/>
  <c r="N335" i="6"/>
  <c r="M335" i="6"/>
  <c r="L335" i="6"/>
  <c r="K335" i="6"/>
  <c r="J335" i="6"/>
  <c r="I335" i="6"/>
  <c r="H335" i="6"/>
  <c r="G335" i="6"/>
  <c r="F335" i="6"/>
  <c r="E335" i="6"/>
  <c r="D335" i="6"/>
  <c r="C335" i="6"/>
  <c r="S334" i="6"/>
  <c r="R334" i="6"/>
  <c r="Q334" i="6"/>
  <c r="P334" i="6"/>
  <c r="O334" i="6"/>
  <c r="N334" i="6"/>
  <c r="M334" i="6"/>
  <c r="L334" i="6"/>
  <c r="K334" i="6"/>
  <c r="J334" i="6"/>
  <c r="I334" i="6"/>
  <c r="H334" i="6"/>
  <c r="G334" i="6"/>
  <c r="F334" i="6"/>
  <c r="E334" i="6"/>
  <c r="D334" i="6"/>
  <c r="C334" i="6"/>
  <c r="S333" i="6"/>
  <c r="R333" i="6"/>
  <c r="Q333" i="6"/>
  <c r="P333" i="6"/>
  <c r="O333" i="6"/>
  <c r="N333" i="6"/>
  <c r="M333" i="6"/>
  <c r="L333" i="6"/>
  <c r="K333" i="6"/>
  <c r="J333" i="6"/>
  <c r="I333" i="6"/>
  <c r="H333" i="6"/>
  <c r="G333" i="6"/>
  <c r="F333" i="6"/>
  <c r="E333" i="6"/>
  <c r="D333" i="6"/>
  <c r="C333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F332" i="6"/>
  <c r="E332" i="6"/>
  <c r="D332" i="6"/>
  <c r="C332" i="6"/>
  <c r="S330" i="6"/>
  <c r="R330" i="6"/>
  <c r="Q330" i="6"/>
  <c r="P330" i="6"/>
  <c r="O330" i="6"/>
  <c r="N330" i="6"/>
  <c r="M330" i="6"/>
  <c r="L330" i="6"/>
  <c r="K330" i="6"/>
  <c r="J330" i="6"/>
  <c r="I330" i="6"/>
  <c r="H330" i="6"/>
  <c r="G330" i="6"/>
  <c r="F330" i="6"/>
  <c r="E330" i="6"/>
  <c r="D330" i="6"/>
  <c r="C330" i="6"/>
  <c r="S329" i="6"/>
  <c r="R329" i="6"/>
  <c r="Q329" i="6"/>
  <c r="P329" i="6"/>
  <c r="O329" i="6"/>
  <c r="N329" i="6"/>
  <c r="M329" i="6"/>
  <c r="L329" i="6"/>
  <c r="K329" i="6"/>
  <c r="J329" i="6"/>
  <c r="I329" i="6"/>
  <c r="H329" i="6"/>
  <c r="G329" i="6"/>
  <c r="F329" i="6"/>
  <c r="E329" i="6"/>
  <c r="D329" i="6"/>
  <c r="C329" i="6"/>
  <c r="S328" i="6"/>
  <c r="R328" i="6"/>
  <c r="Q328" i="6"/>
  <c r="P328" i="6"/>
  <c r="O328" i="6"/>
  <c r="N328" i="6"/>
  <c r="M328" i="6"/>
  <c r="L328" i="6"/>
  <c r="K328" i="6"/>
  <c r="J328" i="6"/>
  <c r="I328" i="6"/>
  <c r="H328" i="6"/>
  <c r="G328" i="6"/>
  <c r="F328" i="6"/>
  <c r="E328" i="6"/>
  <c r="D328" i="6"/>
  <c r="C328" i="6"/>
  <c r="S327" i="6"/>
  <c r="R327" i="6"/>
  <c r="Q327" i="6"/>
  <c r="P327" i="6"/>
  <c r="O327" i="6"/>
  <c r="N327" i="6"/>
  <c r="M327" i="6"/>
  <c r="L327" i="6"/>
  <c r="K327" i="6"/>
  <c r="J327" i="6"/>
  <c r="I327" i="6"/>
  <c r="H327" i="6"/>
  <c r="G327" i="6"/>
  <c r="F327" i="6"/>
  <c r="E327" i="6"/>
  <c r="D327" i="6"/>
  <c r="C327" i="6"/>
  <c r="S326" i="6"/>
  <c r="R326" i="6"/>
  <c r="Q326" i="6"/>
  <c r="P326" i="6"/>
  <c r="O326" i="6"/>
  <c r="N326" i="6"/>
  <c r="M326" i="6"/>
  <c r="L326" i="6"/>
  <c r="K326" i="6"/>
  <c r="J326" i="6"/>
  <c r="I326" i="6"/>
  <c r="H326" i="6"/>
  <c r="G326" i="6"/>
  <c r="F326" i="6"/>
  <c r="E326" i="6"/>
  <c r="D326" i="6"/>
  <c r="C326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E324" i="6"/>
  <c r="D324" i="6"/>
  <c r="C324" i="6"/>
  <c r="S323" i="6"/>
  <c r="R323" i="6"/>
  <c r="Q323" i="6"/>
  <c r="P323" i="6"/>
  <c r="O323" i="6"/>
  <c r="N323" i="6"/>
  <c r="M323" i="6"/>
  <c r="L323" i="6"/>
  <c r="K323" i="6"/>
  <c r="J323" i="6"/>
  <c r="I323" i="6"/>
  <c r="H323" i="6"/>
  <c r="G323" i="6"/>
  <c r="F323" i="6"/>
  <c r="E323" i="6"/>
  <c r="D323" i="6"/>
  <c r="C323" i="6"/>
  <c r="S322" i="6"/>
  <c r="R322" i="6"/>
  <c r="Q322" i="6"/>
  <c r="P322" i="6"/>
  <c r="O322" i="6"/>
  <c r="N322" i="6"/>
  <c r="M322" i="6"/>
  <c r="L322" i="6"/>
  <c r="K322" i="6"/>
  <c r="J322" i="6"/>
  <c r="I322" i="6"/>
  <c r="H322" i="6"/>
  <c r="G322" i="6"/>
  <c r="F322" i="6"/>
  <c r="E322" i="6"/>
  <c r="D322" i="6"/>
  <c r="C322" i="6"/>
  <c r="S321" i="6"/>
  <c r="R321" i="6"/>
  <c r="Q321" i="6"/>
  <c r="P321" i="6"/>
  <c r="O321" i="6"/>
  <c r="N321" i="6"/>
  <c r="M321" i="6"/>
  <c r="L321" i="6"/>
  <c r="K321" i="6"/>
  <c r="J321" i="6"/>
  <c r="I321" i="6"/>
  <c r="H321" i="6"/>
  <c r="G321" i="6"/>
  <c r="F321" i="6"/>
  <c r="E321" i="6"/>
  <c r="D321" i="6"/>
  <c r="C321" i="6"/>
  <c r="S320" i="6"/>
  <c r="R320" i="6"/>
  <c r="Q320" i="6"/>
  <c r="P320" i="6"/>
  <c r="O320" i="6"/>
  <c r="N320" i="6"/>
  <c r="M320" i="6"/>
  <c r="L320" i="6"/>
  <c r="K320" i="6"/>
  <c r="J320" i="6"/>
  <c r="I320" i="6"/>
  <c r="H320" i="6"/>
  <c r="G320" i="6"/>
  <c r="F320" i="6"/>
  <c r="E320" i="6"/>
  <c r="D320" i="6"/>
  <c r="C320" i="6"/>
  <c r="N210" i="6"/>
  <c r="M210" i="6"/>
  <c r="L210" i="6"/>
  <c r="J210" i="6"/>
  <c r="I210" i="6"/>
  <c r="H210" i="6"/>
  <c r="F210" i="6"/>
  <c r="E210" i="6"/>
  <c r="D210" i="6"/>
  <c r="C210" i="6"/>
  <c r="N209" i="6"/>
  <c r="M209" i="6"/>
  <c r="L209" i="6"/>
  <c r="J209" i="6"/>
  <c r="I209" i="6"/>
  <c r="H209" i="6"/>
  <c r="F209" i="6"/>
  <c r="E209" i="6"/>
  <c r="D209" i="6"/>
  <c r="N208" i="6"/>
  <c r="M208" i="6"/>
  <c r="L208" i="6"/>
  <c r="J208" i="6"/>
  <c r="I208" i="6"/>
  <c r="H208" i="6"/>
  <c r="F208" i="6"/>
  <c r="E208" i="6"/>
  <c r="D208" i="6"/>
  <c r="C208" i="6"/>
  <c r="N207" i="6"/>
  <c r="M207" i="6"/>
  <c r="L207" i="6"/>
  <c r="J207" i="6"/>
  <c r="I207" i="6"/>
  <c r="H207" i="6"/>
  <c r="F207" i="6"/>
  <c r="E207" i="6"/>
  <c r="D207" i="6"/>
  <c r="I206" i="6"/>
  <c r="F206" i="6"/>
  <c r="E206" i="6"/>
  <c r="D206" i="6"/>
  <c r="C206" i="6"/>
  <c r="I205" i="6"/>
  <c r="F205" i="6"/>
  <c r="E205" i="6"/>
  <c r="D205" i="6"/>
  <c r="N204" i="6"/>
  <c r="M204" i="6"/>
  <c r="L204" i="6"/>
  <c r="J204" i="6"/>
  <c r="I204" i="6"/>
  <c r="H204" i="6"/>
  <c r="F204" i="6"/>
  <c r="E204" i="6"/>
  <c r="D204" i="6"/>
  <c r="N203" i="6"/>
  <c r="M203" i="6"/>
  <c r="L203" i="6"/>
  <c r="J203" i="6"/>
  <c r="I203" i="6"/>
  <c r="H203" i="6"/>
  <c r="F203" i="6"/>
  <c r="E203" i="6"/>
  <c r="D203" i="6"/>
  <c r="C203" i="6"/>
  <c r="N202" i="6"/>
  <c r="M202" i="6"/>
  <c r="L202" i="6"/>
  <c r="J202" i="6"/>
  <c r="I202" i="6"/>
  <c r="H202" i="6"/>
  <c r="F202" i="6"/>
  <c r="E202" i="6"/>
  <c r="D202" i="6"/>
  <c r="N201" i="6"/>
  <c r="M201" i="6"/>
  <c r="L201" i="6"/>
  <c r="J201" i="6"/>
  <c r="I201" i="6"/>
  <c r="H201" i="6"/>
  <c r="F201" i="6"/>
  <c r="E201" i="6"/>
  <c r="D201" i="6"/>
  <c r="C201" i="6"/>
  <c r="J200" i="6"/>
  <c r="H200" i="6"/>
  <c r="F200" i="6"/>
  <c r="E200" i="6"/>
  <c r="D200" i="6"/>
  <c r="J199" i="6"/>
  <c r="H199" i="6"/>
  <c r="F199" i="6"/>
  <c r="E199" i="6"/>
  <c r="D199" i="6"/>
  <c r="C196" i="6"/>
  <c r="G196" i="6" s="1"/>
  <c r="K196" i="6" s="1"/>
  <c r="C191" i="6"/>
  <c r="H191" i="6" s="1"/>
  <c r="C190" i="6"/>
  <c r="H190" i="6" s="1"/>
  <c r="C189" i="6"/>
  <c r="H189" i="6" s="1"/>
  <c r="C188" i="6"/>
  <c r="H188" i="6" s="1"/>
  <c r="C187" i="6"/>
  <c r="H187" i="6" s="1"/>
  <c r="H185" i="6"/>
  <c r="C185" i="6"/>
  <c r="H184" i="6"/>
  <c r="C184" i="6"/>
  <c r="H183" i="6"/>
  <c r="C183" i="6"/>
  <c r="H182" i="6"/>
  <c r="C182" i="6"/>
  <c r="H181" i="6"/>
  <c r="C181" i="6"/>
  <c r="C179" i="6"/>
  <c r="H179" i="6" s="1"/>
  <c r="C178" i="6"/>
  <c r="H178" i="6" s="1"/>
  <c r="C177" i="6"/>
  <c r="H177" i="6" s="1"/>
  <c r="C176" i="6"/>
  <c r="H176" i="6" s="1"/>
  <c r="C175" i="6"/>
  <c r="H175" i="6" s="1"/>
  <c r="D172" i="6"/>
  <c r="C172" i="6"/>
  <c r="H167" i="6"/>
  <c r="G167" i="6" a="1"/>
  <c r="G167" i="6"/>
  <c r="F167" i="6"/>
  <c r="E167" i="6" a="1"/>
  <c r="E167" i="6"/>
  <c r="D167" i="6"/>
  <c r="C167" i="6" a="1"/>
  <c r="C167" i="6"/>
  <c r="H166" i="6"/>
  <c r="G166" i="6" a="1"/>
  <c r="G166" i="6"/>
  <c r="F166" i="6"/>
  <c r="E166" i="6" a="1"/>
  <c r="E166" i="6"/>
  <c r="D166" i="6"/>
  <c r="C166" i="6" a="1"/>
  <c r="C166" i="6"/>
  <c r="H165" i="6"/>
  <c r="G165" i="6" a="1"/>
  <c r="G165" i="6"/>
  <c r="V156" i="6" s="1"/>
  <c r="Q36" i="7" s="1"/>
  <c r="Q36" i="11" s="1"/>
  <c r="F165" i="6"/>
  <c r="E165" i="6" a="1"/>
  <c r="E165" i="6"/>
  <c r="D165" i="6"/>
  <c r="C165" i="6" a="1"/>
  <c r="C165" i="6"/>
  <c r="V144" i="6" s="1"/>
  <c r="Q34" i="7" s="1"/>
  <c r="Q34" i="11" s="1"/>
  <c r="Q30" i="11" s="1"/>
  <c r="H164" i="6"/>
  <c r="G164" i="6" a="1"/>
  <c r="G164" i="6"/>
  <c r="F164" i="6"/>
  <c r="E164" i="6" a="1"/>
  <c r="E164" i="6"/>
  <c r="V149" i="6" s="1"/>
  <c r="Q28" i="7" s="1"/>
  <c r="Q28" i="11" s="1"/>
  <c r="D164" i="6"/>
  <c r="C164" i="6" a="1"/>
  <c r="C164" i="6"/>
  <c r="H163" i="6"/>
  <c r="G163" i="6" a="1"/>
  <c r="G163" i="6"/>
  <c r="V154" i="6" s="1"/>
  <c r="Q22" i="7" s="1"/>
  <c r="Q22" i="11" s="1"/>
  <c r="F163" i="6"/>
  <c r="E163" i="6" a="1"/>
  <c r="E163" i="6"/>
  <c r="D163" i="6"/>
  <c r="C163" i="6" a="1"/>
  <c r="C163" i="6"/>
  <c r="V142" i="6" s="1"/>
  <c r="Q20" i="7" s="1"/>
  <c r="Q20" i="11" s="1"/>
  <c r="Q16" i="11" s="1"/>
  <c r="V158" i="6"/>
  <c r="Q50" i="7" s="1"/>
  <c r="Q50" i="11" s="1"/>
  <c r="U158" i="6"/>
  <c r="L50" i="7" s="1"/>
  <c r="L50" i="11" s="1"/>
  <c r="T158" i="6"/>
  <c r="G50" i="7" s="1"/>
  <c r="G50" i="11" s="1"/>
  <c r="V157" i="6"/>
  <c r="Q43" i="7" s="1"/>
  <c r="Q43" i="11" s="1"/>
  <c r="U157" i="6"/>
  <c r="L43" i="7" s="1"/>
  <c r="L43" i="11" s="1"/>
  <c r="T157" i="6"/>
  <c r="G43" i="7" s="1"/>
  <c r="G43" i="11" s="1"/>
  <c r="U156" i="6"/>
  <c r="L36" i="7" s="1"/>
  <c r="L36" i="11" s="1"/>
  <c r="V155" i="6"/>
  <c r="Q29" i="7" s="1"/>
  <c r="Q29" i="11" s="1"/>
  <c r="U155" i="6"/>
  <c r="L29" i="7" s="1"/>
  <c r="L29" i="11" s="1"/>
  <c r="T155" i="6"/>
  <c r="G29" i="7" s="1"/>
  <c r="G29" i="11" s="1"/>
  <c r="U154" i="6"/>
  <c r="L22" i="7" s="1"/>
  <c r="L22" i="11" s="1"/>
  <c r="V152" i="6"/>
  <c r="Q49" i="7" s="1"/>
  <c r="Q49" i="11" s="1"/>
  <c r="U152" i="6"/>
  <c r="L49" i="7" s="1"/>
  <c r="L49" i="11" s="1"/>
  <c r="T152" i="6"/>
  <c r="G49" i="7" s="1"/>
  <c r="G49" i="11" s="1"/>
  <c r="V151" i="6"/>
  <c r="Q42" i="7" s="1"/>
  <c r="Q42" i="11" s="1"/>
  <c r="U151" i="6"/>
  <c r="L42" i="7" s="1"/>
  <c r="L42" i="11" s="1"/>
  <c r="T151" i="6"/>
  <c r="G42" i="7" s="1"/>
  <c r="G42" i="11" s="1"/>
  <c r="V150" i="6"/>
  <c r="Q35" i="7" s="1"/>
  <c r="Q35" i="11" s="1"/>
  <c r="U150" i="6"/>
  <c r="L35" i="7" s="1"/>
  <c r="L35" i="11" s="1"/>
  <c r="T150" i="6"/>
  <c r="G35" i="7" s="1"/>
  <c r="G35" i="11" s="1"/>
  <c r="U149" i="6"/>
  <c r="L28" i="7" s="1"/>
  <c r="L28" i="11" s="1"/>
  <c r="V148" i="6"/>
  <c r="Q21" i="7" s="1"/>
  <c r="Q21" i="11" s="1"/>
  <c r="U148" i="6"/>
  <c r="L21" i="7" s="1"/>
  <c r="L21" i="11" s="1"/>
  <c r="T148" i="6"/>
  <c r="G21" i="7" s="1"/>
  <c r="G21" i="11" s="1"/>
  <c r="V146" i="6"/>
  <c r="Q48" i="7" s="1"/>
  <c r="Q48" i="11" s="1"/>
  <c r="U146" i="6"/>
  <c r="L48" i="7" s="1"/>
  <c r="T146" i="6"/>
  <c r="G48" i="7" s="1"/>
  <c r="G48" i="11" s="1"/>
  <c r="V145" i="6"/>
  <c r="Q41" i="7" s="1"/>
  <c r="U145" i="6"/>
  <c r="L41" i="7" s="1"/>
  <c r="L41" i="11" s="1"/>
  <c r="T145" i="6"/>
  <c r="G41" i="7" s="1"/>
  <c r="U144" i="6"/>
  <c r="L34" i="7" s="1"/>
  <c r="V143" i="6"/>
  <c r="Q27" i="7" s="1"/>
  <c r="U143" i="6"/>
  <c r="L27" i="7" s="1"/>
  <c r="L27" i="11" s="1"/>
  <c r="T143" i="6"/>
  <c r="G27" i="7" s="1"/>
  <c r="U142" i="6"/>
  <c r="L20" i="7" s="1"/>
  <c r="D140" i="6"/>
  <c r="E140" i="6" s="1"/>
  <c r="F140" i="6" s="1"/>
  <c r="G140" i="6" s="1"/>
  <c r="H140" i="6" s="1"/>
  <c r="I140" i="6" s="1"/>
  <c r="J140" i="6" s="1"/>
  <c r="K140" i="6" s="1"/>
  <c r="L140" i="6" s="1"/>
  <c r="M140" i="6" s="1"/>
  <c r="N140" i="6" s="1"/>
  <c r="O140" i="6" s="1"/>
  <c r="P140" i="6" s="1"/>
  <c r="Q140" i="6" s="1"/>
  <c r="R140" i="6" s="1"/>
  <c r="S140" i="6" s="1"/>
  <c r="T140" i="6" s="1"/>
  <c r="U140" i="6" s="1"/>
  <c r="V140" i="6" s="1"/>
  <c r="C140" i="6"/>
  <c r="V136" i="6"/>
  <c r="U136" i="6"/>
  <c r="T136" i="6"/>
  <c r="S136" i="6"/>
  <c r="Q136" i="6"/>
  <c r="P136" i="6"/>
  <c r="O136" i="6"/>
  <c r="N136" i="6"/>
  <c r="L136" i="6"/>
  <c r="K136" i="6"/>
  <c r="J136" i="6"/>
  <c r="I136" i="6"/>
  <c r="G136" i="6"/>
  <c r="F136" i="6"/>
  <c r="E136" i="6"/>
  <c r="D136" i="6"/>
  <c r="AK134" i="6"/>
  <c r="AJ134" i="6"/>
  <c r="AI134" i="6"/>
  <c r="AH134" i="6"/>
  <c r="AG134" i="6"/>
  <c r="AF134" i="6"/>
  <c r="AE134" i="6"/>
  <c r="AD134" i="6"/>
  <c r="AC134" i="6"/>
  <c r="AB134" i="6"/>
  <c r="AA134" i="6"/>
  <c r="N222" i="6" s="1"/>
  <c r="Z134" i="6"/>
  <c r="M222" i="6" s="1"/>
  <c r="Y134" i="6"/>
  <c r="L222" i="6" s="1"/>
  <c r="X134" i="6"/>
  <c r="K222" i="6" s="1"/>
  <c r="W134" i="6"/>
  <c r="R134" i="6"/>
  <c r="M134" i="6"/>
  <c r="H134" i="6"/>
  <c r="C134" i="6"/>
  <c r="AK133" i="6"/>
  <c r="AJ133" i="6"/>
  <c r="AI133" i="6"/>
  <c r="AH133" i="6"/>
  <c r="AG133" i="6"/>
  <c r="AF133" i="6"/>
  <c r="AE133" i="6"/>
  <c r="AD133" i="6"/>
  <c r="AC133" i="6"/>
  <c r="AB133" i="6"/>
  <c r="AA133" i="6"/>
  <c r="N221" i="6" s="1"/>
  <c r="Z133" i="6"/>
  <c r="M221" i="6" s="1"/>
  <c r="Y133" i="6"/>
  <c r="L221" i="6" s="1"/>
  <c r="X133" i="6"/>
  <c r="K221" i="6" s="1"/>
  <c r="W133" i="6"/>
  <c r="R133" i="6"/>
  <c r="M133" i="6"/>
  <c r="H133" i="6"/>
  <c r="C133" i="6"/>
  <c r="AK132" i="6"/>
  <c r="AJ132" i="6"/>
  <c r="AI132" i="6"/>
  <c r="AH132" i="6"/>
  <c r="AG132" i="6"/>
  <c r="AF132" i="6"/>
  <c r="AE132" i="6"/>
  <c r="AD132" i="6"/>
  <c r="AC132" i="6"/>
  <c r="AB132" i="6"/>
  <c r="AA132" i="6"/>
  <c r="N220" i="6" s="1"/>
  <c r="Z132" i="6"/>
  <c r="M220" i="6" s="1"/>
  <c r="Y132" i="6"/>
  <c r="L220" i="6" s="1"/>
  <c r="X132" i="6"/>
  <c r="K220" i="6" s="1"/>
  <c r="W132" i="6"/>
  <c r="R132" i="6"/>
  <c r="M132" i="6"/>
  <c r="H132" i="6"/>
  <c r="C132" i="6"/>
  <c r="AK131" i="6"/>
  <c r="AJ131" i="6"/>
  <c r="AI131" i="6"/>
  <c r="AH131" i="6"/>
  <c r="AG131" i="6"/>
  <c r="AF131" i="6"/>
  <c r="AE131" i="6"/>
  <c r="AD131" i="6"/>
  <c r="AC131" i="6"/>
  <c r="AB131" i="6"/>
  <c r="AA131" i="6"/>
  <c r="N219" i="6" s="1"/>
  <c r="Z131" i="6"/>
  <c r="M219" i="6" s="1"/>
  <c r="Y131" i="6"/>
  <c r="L219" i="6" s="1"/>
  <c r="X131" i="6"/>
  <c r="K219" i="6" s="1"/>
  <c r="W131" i="6"/>
  <c r="R131" i="6"/>
  <c r="R136" i="6" s="1"/>
  <c r="M131" i="6"/>
  <c r="H131" i="6"/>
  <c r="H136" i="6" s="1"/>
  <c r="C131" i="6"/>
  <c r="AK130" i="6"/>
  <c r="AJ130" i="6"/>
  <c r="AI130" i="6"/>
  <c r="AI129" i="6" s="1"/>
  <c r="AH130" i="6"/>
  <c r="AG130" i="6"/>
  <c r="AG129" i="6" s="1"/>
  <c r="AF130" i="6"/>
  <c r="AE130" i="6"/>
  <c r="AE129" i="6" s="1"/>
  <c r="AD130" i="6"/>
  <c r="AC130" i="6"/>
  <c r="AC129" i="6" s="1"/>
  <c r="AB130" i="6"/>
  <c r="AA130" i="6"/>
  <c r="AA129" i="6" s="1"/>
  <c r="Z130" i="6"/>
  <c r="M218" i="6" s="1"/>
  <c r="Y130" i="6"/>
  <c r="Y129" i="6" s="1"/>
  <c r="X130" i="6"/>
  <c r="K218" i="6" s="1"/>
  <c r="W130" i="6"/>
  <c r="W129" i="6" s="1"/>
  <c r="R130" i="6"/>
  <c r="M130" i="6"/>
  <c r="M136" i="6" s="1"/>
  <c r="H130" i="6"/>
  <c r="C130" i="6"/>
  <c r="C136" i="6" s="1"/>
  <c r="AJ129" i="6"/>
  <c r="AH129" i="6"/>
  <c r="AF129" i="6"/>
  <c r="AD129" i="6"/>
  <c r="AB129" i="6"/>
  <c r="Z129" i="6"/>
  <c r="X129" i="6"/>
  <c r="V129" i="6"/>
  <c r="U129" i="6"/>
  <c r="T129" i="6"/>
  <c r="S129" i="6"/>
  <c r="R129" i="6"/>
  <c r="Q129" i="6"/>
  <c r="P129" i="6"/>
  <c r="O129" i="6"/>
  <c r="N129" i="6"/>
  <c r="L129" i="6"/>
  <c r="K129" i="6"/>
  <c r="J129" i="6"/>
  <c r="I129" i="6"/>
  <c r="H129" i="6"/>
  <c r="G129" i="6"/>
  <c r="F129" i="6"/>
  <c r="E129" i="6"/>
  <c r="D129" i="6"/>
  <c r="D127" i="6"/>
  <c r="C127" i="6"/>
  <c r="H127" i="6" s="1"/>
  <c r="Q122" i="6"/>
  <c r="O122" i="6"/>
  <c r="K122" i="6"/>
  <c r="I122" i="6"/>
  <c r="G122" i="6"/>
  <c r="E122" i="6"/>
  <c r="D122" i="6"/>
  <c r="M113" i="6"/>
  <c r="H113" i="6"/>
  <c r="C113" i="6"/>
  <c r="M112" i="6"/>
  <c r="H112" i="6"/>
  <c r="C112" i="6"/>
  <c r="M111" i="6"/>
  <c r="H111" i="6"/>
  <c r="C111" i="6"/>
  <c r="M110" i="6"/>
  <c r="H110" i="6"/>
  <c r="C110" i="6"/>
  <c r="M109" i="6"/>
  <c r="H109" i="6"/>
  <c r="H108" i="6" s="1"/>
  <c r="C109" i="6"/>
  <c r="Q108" i="6"/>
  <c r="P108" i="6"/>
  <c r="O108" i="6"/>
  <c r="N108" i="6"/>
  <c r="M108" i="6"/>
  <c r="B17" i="13" s="1"/>
  <c r="L108" i="6"/>
  <c r="K108" i="6"/>
  <c r="J108" i="6"/>
  <c r="I108" i="6"/>
  <c r="G108" i="6"/>
  <c r="F108" i="6"/>
  <c r="E108" i="6"/>
  <c r="D108" i="6"/>
  <c r="C108" i="6"/>
  <c r="M107" i="6"/>
  <c r="H107" i="6"/>
  <c r="C107" i="6"/>
  <c r="M106" i="6"/>
  <c r="H106" i="6"/>
  <c r="C106" i="6"/>
  <c r="M105" i="6"/>
  <c r="H105" i="6"/>
  <c r="C105" i="6"/>
  <c r="M104" i="6"/>
  <c r="H104" i="6"/>
  <c r="C104" i="6"/>
  <c r="M103" i="6"/>
  <c r="H103" i="6"/>
  <c r="H102" i="6" s="1"/>
  <c r="C103" i="6"/>
  <c r="Q102" i="6"/>
  <c r="P102" i="6"/>
  <c r="O102" i="6"/>
  <c r="N102" i="6"/>
  <c r="M102" i="6"/>
  <c r="B16" i="13" s="1"/>
  <c r="L102" i="6"/>
  <c r="K102" i="6"/>
  <c r="J102" i="6"/>
  <c r="I102" i="6"/>
  <c r="G102" i="6"/>
  <c r="F102" i="6"/>
  <c r="E102" i="6"/>
  <c r="D102" i="6"/>
  <c r="C102" i="6"/>
  <c r="M101" i="6"/>
  <c r="H101" i="6"/>
  <c r="C101" i="6"/>
  <c r="M100" i="6"/>
  <c r="H100" i="6"/>
  <c r="C100" i="6"/>
  <c r="M99" i="6"/>
  <c r="H99" i="6"/>
  <c r="C99" i="6"/>
  <c r="M98" i="6"/>
  <c r="H98" i="6"/>
  <c r="C98" i="6"/>
  <c r="M97" i="6"/>
  <c r="H97" i="6"/>
  <c r="H96" i="6" s="1"/>
  <c r="C97" i="6"/>
  <c r="Q96" i="6"/>
  <c r="P96" i="6"/>
  <c r="O96" i="6"/>
  <c r="N96" i="6"/>
  <c r="M96" i="6"/>
  <c r="B15" i="13" s="1"/>
  <c r="L96" i="6"/>
  <c r="K96" i="6"/>
  <c r="J96" i="6"/>
  <c r="I96" i="6"/>
  <c r="G96" i="6"/>
  <c r="F96" i="6"/>
  <c r="E96" i="6"/>
  <c r="D96" i="6"/>
  <c r="C96" i="6"/>
  <c r="M95" i="6"/>
  <c r="H95" i="6"/>
  <c r="C95" i="6"/>
  <c r="M94" i="6"/>
  <c r="H94" i="6"/>
  <c r="C94" i="6"/>
  <c r="M93" i="6"/>
  <c r="H93" i="6"/>
  <c r="C93" i="6"/>
  <c r="M92" i="6"/>
  <c r="H92" i="6"/>
  <c r="C92" i="6"/>
  <c r="M91" i="6"/>
  <c r="H91" i="6"/>
  <c r="H90" i="6" s="1"/>
  <c r="C91" i="6"/>
  <c r="Q90" i="6"/>
  <c r="P90" i="6"/>
  <c r="O90" i="6"/>
  <c r="N90" i="6"/>
  <c r="M90" i="6"/>
  <c r="B14" i="13" s="1"/>
  <c r="L90" i="6"/>
  <c r="K90" i="6"/>
  <c r="J90" i="6"/>
  <c r="I90" i="6"/>
  <c r="G90" i="6"/>
  <c r="F90" i="6"/>
  <c r="F186" i="6" s="1"/>
  <c r="E90" i="6"/>
  <c r="E186" i="6" s="1"/>
  <c r="D90" i="6"/>
  <c r="D186" i="6" s="1"/>
  <c r="C90" i="6"/>
  <c r="M89" i="6"/>
  <c r="H89" i="6"/>
  <c r="C89" i="6"/>
  <c r="M88" i="6"/>
  <c r="H88" i="6"/>
  <c r="C88" i="6"/>
  <c r="M87" i="6"/>
  <c r="H87" i="6"/>
  <c r="C87" i="6"/>
  <c r="M86" i="6"/>
  <c r="H86" i="6"/>
  <c r="C86" i="6"/>
  <c r="M85" i="6"/>
  <c r="H85" i="6"/>
  <c r="H84" i="6" s="1"/>
  <c r="C85" i="6"/>
  <c r="Q84" i="6"/>
  <c r="P84" i="6"/>
  <c r="O84" i="6"/>
  <c r="N84" i="6"/>
  <c r="M84" i="6"/>
  <c r="B13" i="13" s="1"/>
  <c r="L84" i="6"/>
  <c r="K84" i="6"/>
  <c r="J84" i="6"/>
  <c r="I84" i="6"/>
  <c r="G84" i="6"/>
  <c r="F84" i="6"/>
  <c r="E84" i="6"/>
  <c r="D84" i="6"/>
  <c r="C84" i="6"/>
  <c r="M83" i="6"/>
  <c r="H83" i="6"/>
  <c r="C83" i="6"/>
  <c r="M82" i="6"/>
  <c r="H82" i="6"/>
  <c r="C82" i="6"/>
  <c r="M81" i="6"/>
  <c r="H81" i="6"/>
  <c r="C81" i="6"/>
  <c r="M80" i="6"/>
  <c r="H80" i="6"/>
  <c r="C80" i="6"/>
  <c r="M79" i="6"/>
  <c r="H79" i="6"/>
  <c r="H78" i="6" s="1"/>
  <c r="C79" i="6"/>
  <c r="Q78" i="6"/>
  <c r="P78" i="6"/>
  <c r="O78" i="6"/>
  <c r="N78" i="6"/>
  <c r="M78" i="6"/>
  <c r="B12" i="13" s="1"/>
  <c r="L78" i="6"/>
  <c r="K78" i="6"/>
  <c r="J78" i="6"/>
  <c r="I78" i="6"/>
  <c r="G78" i="6"/>
  <c r="F78" i="6"/>
  <c r="E78" i="6"/>
  <c r="D78" i="6"/>
  <c r="C78" i="6"/>
  <c r="M77" i="6"/>
  <c r="H77" i="6"/>
  <c r="C77" i="6"/>
  <c r="M76" i="6"/>
  <c r="H76" i="6"/>
  <c r="C76" i="6"/>
  <c r="M75" i="6"/>
  <c r="H75" i="6"/>
  <c r="C75" i="6"/>
  <c r="M74" i="6"/>
  <c r="H74" i="6"/>
  <c r="C74" i="6"/>
  <c r="M73" i="6"/>
  <c r="H73" i="6"/>
  <c r="H72" i="6" s="1"/>
  <c r="C73" i="6"/>
  <c r="Q72" i="6"/>
  <c r="P72" i="6"/>
  <c r="O72" i="6"/>
  <c r="N72" i="6"/>
  <c r="M72" i="6"/>
  <c r="B11" i="13" s="1"/>
  <c r="B10" i="13" s="1"/>
  <c r="B9" i="13" s="1"/>
  <c r="L72" i="6"/>
  <c r="K72" i="6"/>
  <c r="J72" i="6"/>
  <c r="I72" i="6"/>
  <c r="G72" i="6"/>
  <c r="F72" i="6"/>
  <c r="F180" i="6" s="1"/>
  <c r="E72" i="6"/>
  <c r="D72" i="6"/>
  <c r="D180" i="6" s="1"/>
  <c r="C72" i="6"/>
  <c r="D71" i="6"/>
  <c r="D120" i="6" s="1"/>
  <c r="Q70" i="6"/>
  <c r="Q119" i="6" s="1"/>
  <c r="O70" i="6"/>
  <c r="O119" i="6" s="1"/>
  <c r="K70" i="6"/>
  <c r="K119" i="6" s="1"/>
  <c r="I70" i="6"/>
  <c r="I119" i="6" s="1"/>
  <c r="G70" i="6"/>
  <c r="G119" i="6" s="1"/>
  <c r="E70" i="6"/>
  <c r="E119" i="6" s="1"/>
  <c r="D70" i="6"/>
  <c r="D119" i="6" s="1"/>
  <c r="D69" i="6"/>
  <c r="D118" i="6" s="1"/>
  <c r="Q68" i="6"/>
  <c r="Q117" i="6" s="1"/>
  <c r="O68" i="6"/>
  <c r="O117" i="6" s="1"/>
  <c r="K68" i="6"/>
  <c r="K117" i="6" s="1"/>
  <c r="I68" i="6"/>
  <c r="I117" i="6" s="1"/>
  <c r="G68" i="6"/>
  <c r="G117" i="6" s="1"/>
  <c r="E68" i="6"/>
  <c r="E117" i="6" s="1"/>
  <c r="D68" i="6"/>
  <c r="D117" i="6" s="1"/>
  <c r="D67" i="6"/>
  <c r="D66" i="6" s="1"/>
  <c r="M65" i="6"/>
  <c r="H65" i="6"/>
  <c r="C65" i="6"/>
  <c r="M64" i="6"/>
  <c r="H64" i="6"/>
  <c r="C64" i="6"/>
  <c r="M63" i="6"/>
  <c r="H63" i="6"/>
  <c r="C63" i="6"/>
  <c r="M62" i="6"/>
  <c r="H62" i="6"/>
  <c r="C62" i="6"/>
  <c r="M61" i="6"/>
  <c r="H61" i="6"/>
  <c r="H60" i="6" s="1"/>
  <c r="C61" i="6"/>
  <c r="Q60" i="6"/>
  <c r="P60" i="6"/>
  <c r="O60" i="6"/>
  <c r="N60" i="6"/>
  <c r="M60" i="6"/>
  <c r="B8" i="13" s="1"/>
  <c r="L60" i="6"/>
  <c r="K60" i="6"/>
  <c r="J60" i="6"/>
  <c r="I60" i="6"/>
  <c r="G60" i="6"/>
  <c r="F60" i="6"/>
  <c r="E60" i="6"/>
  <c r="D60" i="6"/>
  <c r="C60" i="6"/>
  <c r="M59" i="6"/>
  <c r="H59" i="6"/>
  <c r="C59" i="6"/>
  <c r="M58" i="6"/>
  <c r="H58" i="6"/>
  <c r="C58" i="6"/>
  <c r="M57" i="6"/>
  <c r="H57" i="6"/>
  <c r="C57" i="6"/>
  <c r="M56" i="6"/>
  <c r="H56" i="6"/>
  <c r="C56" i="6"/>
  <c r="M55" i="6"/>
  <c r="H55" i="6"/>
  <c r="H54" i="6" s="1"/>
  <c r="C55" i="6"/>
  <c r="Q54" i="6"/>
  <c r="P54" i="6"/>
  <c r="O54" i="6"/>
  <c r="N54" i="6"/>
  <c r="M54" i="6"/>
  <c r="B7" i="13" s="1"/>
  <c r="L54" i="6"/>
  <c r="K54" i="6"/>
  <c r="J54" i="6"/>
  <c r="I54" i="6"/>
  <c r="G54" i="6"/>
  <c r="F54" i="6"/>
  <c r="F174" i="6" s="1"/>
  <c r="E54" i="6"/>
  <c r="E174" i="6" s="1"/>
  <c r="D54" i="6"/>
  <c r="D174" i="6" s="1"/>
  <c r="C54" i="6"/>
  <c r="Q53" i="6"/>
  <c r="Q71" i="6" s="1"/>
  <c r="Q120" i="6" s="1"/>
  <c r="P53" i="6"/>
  <c r="P71" i="6" s="1"/>
  <c r="P120" i="6" s="1"/>
  <c r="O53" i="6"/>
  <c r="O71" i="6" s="1"/>
  <c r="O120" i="6" s="1"/>
  <c r="N53" i="6"/>
  <c r="M53" i="6" s="1"/>
  <c r="M71" i="6" s="1"/>
  <c r="M120" i="6" s="1"/>
  <c r="L53" i="6"/>
  <c r="L71" i="6" s="1"/>
  <c r="L120" i="6" s="1"/>
  <c r="K53" i="6"/>
  <c r="K71" i="6" s="1"/>
  <c r="K120" i="6" s="1"/>
  <c r="J53" i="6"/>
  <c r="J71" i="6" s="1"/>
  <c r="J120" i="6" s="1"/>
  <c r="I53" i="6"/>
  <c r="I71" i="6" s="1"/>
  <c r="I120" i="6" s="1"/>
  <c r="H53" i="6"/>
  <c r="H71" i="6" s="1"/>
  <c r="H120" i="6" s="1"/>
  <c r="G53" i="6"/>
  <c r="G71" i="6" s="1"/>
  <c r="G120" i="6" s="1"/>
  <c r="F53" i="6"/>
  <c r="F71" i="6" s="1"/>
  <c r="F120" i="6" s="1"/>
  <c r="E53" i="6"/>
  <c r="E71" i="6" s="1"/>
  <c r="E120" i="6" s="1"/>
  <c r="C53" i="6"/>
  <c r="C71" i="6" s="1"/>
  <c r="C120" i="6" s="1"/>
  <c r="Q52" i="6"/>
  <c r="P52" i="6"/>
  <c r="P70" i="6" s="1"/>
  <c r="P119" i="6" s="1"/>
  <c r="O52" i="6"/>
  <c r="N52" i="6"/>
  <c r="N70" i="6" s="1"/>
  <c r="N119" i="6" s="1"/>
  <c r="L52" i="6"/>
  <c r="L70" i="6" s="1"/>
  <c r="L119" i="6" s="1"/>
  <c r="K52" i="6"/>
  <c r="J52" i="6"/>
  <c r="J70" i="6" s="1"/>
  <c r="J119" i="6" s="1"/>
  <c r="I52" i="6"/>
  <c r="H52" i="6"/>
  <c r="H70" i="6" s="1"/>
  <c r="H119" i="6" s="1"/>
  <c r="G52" i="6"/>
  <c r="F52" i="6"/>
  <c r="F70" i="6" s="1"/>
  <c r="F119" i="6" s="1"/>
  <c r="E52" i="6"/>
  <c r="C52" i="6"/>
  <c r="C70" i="6" s="1"/>
  <c r="C119" i="6" s="1"/>
  <c r="Q51" i="6"/>
  <c r="Q69" i="6" s="1"/>
  <c r="Q118" i="6" s="1"/>
  <c r="P51" i="6"/>
  <c r="P69" i="6" s="1"/>
  <c r="P118" i="6" s="1"/>
  <c r="O51" i="6"/>
  <c r="O69" i="6" s="1"/>
  <c r="O118" i="6" s="1"/>
  <c r="N51" i="6"/>
  <c r="M51" i="6" s="1"/>
  <c r="M69" i="6" s="1"/>
  <c r="M118" i="6" s="1"/>
  <c r="L51" i="6"/>
  <c r="L69" i="6" s="1"/>
  <c r="L118" i="6" s="1"/>
  <c r="K51" i="6"/>
  <c r="K69" i="6" s="1"/>
  <c r="K118" i="6" s="1"/>
  <c r="J51" i="6"/>
  <c r="J69" i="6" s="1"/>
  <c r="J118" i="6" s="1"/>
  <c r="I51" i="6"/>
  <c r="I69" i="6" s="1"/>
  <c r="I118" i="6" s="1"/>
  <c r="H51" i="6"/>
  <c r="H69" i="6" s="1"/>
  <c r="H118" i="6" s="1"/>
  <c r="G51" i="6"/>
  <c r="G69" i="6" s="1"/>
  <c r="G118" i="6" s="1"/>
  <c r="F51" i="6"/>
  <c r="F69" i="6" s="1"/>
  <c r="F118" i="6" s="1"/>
  <c r="E51" i="6"/>
  <c r="E69" i="6" s="1"/>
  <c r="E118" i="6" s="1"/>
  <c r="C51" i="6"/>
  <c r="C69" i="6" s="1"/>
  <c r="C118" i="6" s="1"/>
  <c r="Q50" i="6"/>
  <c r="P50" i="6"/>
  <c r="P68" i="6" s="1"/>
  <c r="P117" i="6" s="1"/>
  <c r="O50" i="6"/>
  <c r="N50" i="6"/>
  <c r="N68" i="6" s="1"/>
  <c r="N117" i="6" s="1"/>
  <c r="L50" i="6"/>
  <c r="L68" i="6" s="1"/>
  <c r="L117" i="6" s="1"/>
  <c r="K50" i="6"/>
  <c r="J50" i="6"/>
  <c r="J68" i="6" s="1"/>
  <c r="J117" i="6" s="1"/>
  <c r="I50" i="6"/>
  <c r="H50" i="6"/>
  <c r="H68" i="6" s="1"/>
  <c r="H117" i="6" s="1"/>
  <c r="G50" i="6"/>
  <c r="F50" i="6"/>
  <c r="F68" i="6" s="1"/>
  <c r="F117" i="6" s="1"/>
  <c r="E50" i="6"/>
  <c r="C50" i="6"/>
  <c r="C68" i="6" s="1"/>
  <c r="C117" i="6" s="1"/>
  <c r="Q49" i="6"/>
  <c r="Q67" i="6" s="1"/>
  <c r="P49" i="6"/>
  <c r="P122" i="6" s="1"/>
  <c r="O49" i="6"/>
  <c r="O67" i="6" s="1"/>
  <c r="N49" i="6"/>
  <c r="N122" i="6" s="1"/>
  <c r="L49" i="6"/>
  <c r="L122" i="6" s="1"/>
  <c r="K49" i="6"/>
  <c r="K67" i="6" s="1"/>
  <c r="J49" i="6"/>
  <c r="J122" i="6" s="1"/>
  <c r="I49" i="6"/>
  <c r="I67" i="6" s="1"/>
  <c r="H49" i="6"/>
  <c r="H122" i="6" s="1"/>
  <c r="G49" i="6"/>
  <c r="G67" i="6" s="1"/>
  <c r="F49" i="6"/>
  <c r="F122" i="6" s="1"/>
  <c r="E49" i="6"/>
  <c r="E67" i="6" s="1"/>
  <c r="C49" i="6"/>
  <c r="C67" i="6" s="1"/>
  <c r="Q48" i="6"/>
  <c r="P48" i="6"/>
  <c r="O48" i="6"/>
  <c r="N48" i="6"/>
  <c r="L48" i="6"/>
  <c r="K48" i="6"/>
  <c r="J48" i="6"/>
  <c r="I48" i="6"/>
  <c r="H48" i="6"/>
  <c r="G48" i="6"/>
  <c r="F48" i="6"/>
  <c r="E48" i="6"/>
  <c r="D48" i="6"/>
  <c r="D46" i="6"/>
  <c r="C46" i="6"/>
  <c r="H46" i="6" s="1"/>
  <c r="M42" i="6"/>
  <c r="H42" i="6"/>
  <c r="C42" i="6"/>
  <c r="M41" i="6"/>
  <c r="H41" i="6"/>
  <c r="C41" i="6"/>
  <c r="M40" i="6"/>
  <c r="H40" i="6"/>
  <c r="C40" i="6"/>
  <c r="M39" i="6"/>
  <c r="H39" i="6"/>
  <c r="C39" i="6"/>
  <c r="M38" i="6"/>
  <c r="M37" i="6" s="1"/>
  <c r="H38" i="6"/>
  <c r="C38" i="6"/>
  <c r="C37" i="6" s="1"/>
  <c r="Q37" i="6"/>
  <c r="P37" i="6"/>
  <c r="O37" i="6"/>
  <c r="N37" i="6"/>
  <c r="L37" i="6"/>
  <c r="K37" i="6"/>
  <c r="J37" i="6"/>
  <c r="I37" i="6"/>
  <c r="H37" i="6"/>
  <c r="G37" i="6"/>
  <c r="F37" i="6"/>
  <c r="E37" i="6"/>
  <c r="D37" i="6"/>
  <c r="C35" i="6"/>
  <c r="H35" i="6" s="1"/>
  <c r="M35" i="6" s="1"/>
  <c r="H27" i="6"/>
  <c r="G27" i="6"/>
  <c r="F27" i="6"/>
  <c r="E27" i="6"/>
  <c r="D27" i="6"/>
  <c r="C27" i="6"/>
  <c r="H23" i="6"/>
  <c r="G23" i="6"/>
  <c r="F23" i="6"/>
  <c r="E23" i="6"/>
  <c r="D23" i="6"/>
  <c r="C23" i="6"/>
  <c r="H19" i="6"/>
  <c r="G19" i="6"/>
  <c r="F19" i="6"/>
  <c r="E19" i="6"/>
  <c r="D19" i="6"/>
  <c r="C19" i="6"/>
  <c r="H15" i="6"/>
  <c r="G15" i="6"/>
  <c r="F15" i="6"/>
  <c r="E15" i="6"/>
  <c r="D15" i="6"/>
  <c r="C15" i="6"/>
  <c r="H11" i="6"/>
  <c r="G11" i="6"/>
  <c r="F11" i="6"/>
  <c r="E11" i="6"/>
  <c r="D11" i="6"/>
  <c r="C11" i="6"/>
  <c r="H10" i="6"/>
  <c r="G10" i="6"/>
  <c r="F10" i="6"/>
  <c r="E10" i="6"/>
  <c r="D10" i="6"/>
  <c r="C10" i="6"/>
  <c r="C9" i="6"/>
  <c r="D9" i="6" s="1"/>
  <c r="E9" i="6" s="1"/>
  <c r="F9" i="6" s="1"/>
  <c r="G9" i="6" s="1"/>
  <c r="H9" i="6" s="1"/>
  <c r="N71" i="12"/>
  <c r="I71" i="12"/>
  <c r="D71" i="12"/>
  <c r="J70" i="12"/>
  <c r="H70" i="12"/>
  <c r="E70" i="12"/>
  <c r="C70" i="12"/>
  <c r="E49" i="12"/>
  <c r="C49" i="12"/>
  <c r="J42" i="12"/>
  <c r="E42" i="12"/>
  <c r="B71" i="12"/>
  <c r="B70" i="12"/>
  <c r="B50" i="12"/>
  <c r="B43" i="12"/>
  <c r="B42" i="12"/>
  <c r="G71" i="12"/>
  <c r="I50" i="12"/>
  <c r="N43" i="12"/>
  <c r="D43" i="12"/>
  <c r="D70" i="12"/>
  <c r="N50" i="12"/>
  <c r="D50" i="12"/>
  <c r="I43" i="12"/>
  <c r="D42" i="12"/>
  <c r="E116" i="6" l="1"/>
  <c r="E115" i="6" s="1"/>
  <c r="E66" i="6"/>
  <c r="G180" i="6"/>
  <c r="C180" i="6"/>
  <c r="P16" i="11"/>
  <c r="M16" i="11"/>
  <c r="O16" i="11"/>
  <c r="P30" i="11"/>
  <c r="M30" i="11"/>
  <c r="O30" i="11"/>
  <c r="M46" i="6"/>
  <c r="N46" i="6" s="1"/>
  <c r="I46" i="6"/>
  <c r="G116" i="6"/>
  <c r="G115" i="6" s="1"/>
  <c r="G66" i="6"/>
  <c r="I116" i="6"/>
  <c r="I115" i="6" s="1"/>
  <c r="I66" i="6"/>
  <c r="K116" i="6"/>
  <c r="K115" i="6" s="1"/>
  <c r="K66" i="6"/>
  <c r="C116" i="6"/>
  <c r="C115" i="6" s="1"/>
  <c r="C66" i="6"/>
  <c r="O116" i="6"/>
  <c r="O115" i="6" s="1"/>
  <c r="O66" i="6"/>
  <c r="Q116" i="6"/>
  <c r="Q115" i="6" s="1"/>
  <c r="Q66" i="6"/>
  <c r="G174" i="6"/>
  <c r="C174" i="6"/>
  <c r="E180" i="6"/>
  <c r="G186" i="6"/>
  <c r="C186" i="6"/>
  <c r="M127" i="6"/>
  <c r="I127" i="6"/>
  <c r="K217" i="6"/>
  <c r="M217" i="6"/>
  <c r="J67" i="6"/>
  <c r="N67" i="6"/>
  <c r="D116" i="6"/>
  <c r="D115" i="6" s="1"/>
  <c r="G10" i="11"/>
  <c r="G10" i="7"/>
  <c r="G12" i="11"/>
  <c r="G12" i="7"/>
  <c r="G14" i="11"/>
  <c r="G14" i="7"/>
  <c r="L20" i="11"/>
  <c r="L16" i="7"/>
  <c r="G27" i="11"/>
  <c r="Q27" i="11"/>
  <c r="Q23" i="7"/>
  <c r="L34" i="11"/>
  <c r="L30" i="7"/>
  <c r="G41" i="11"/>
  <c r="G37" i="7"/>
  <c r="Q41" i="11"/>
  <c r="Q37" i="7"/>
  <c r="L48" i="11"/>
  <c r="L44" i="7"/>
  <c r="D218" i="6"/>
  <c r="F218" i="6"/>
  <c r="H218" i="6"/>
  <c r="J218" i="6"/>
  <c r="L218" i="6"/>
  <c r="L217" i="6" s="1"/>
  <c r="N218" i="6"/>
  <c r="N217" i="6" s="1"/>
  <c r="D219" i="6"/>
  <c r="F219" i="6"/>
  <c r="H219" i="6"/>
  <c r="J219" i="6"/>
  <c r="D220" i="6"/>
  <c r="F220" i="6"/>
  <c r="H220" i="6"/>
  <c r="J220" i="6"/>
  <c r="D221" i="6"/>
  <c r="F221" i="6"/>
  <c r="H221" i="6"/>
  <c r="J221" i="6"/>
  <c r="D222" i="6"/>
  <c r="F222" i="6"/>
  <c r="H222" i="6"/>
  <c r="J222" i="6"/>
  <c r="M7" i="7"/>
  <c r="Q7" i="7" s="1"/>
  <c r="L7" i="7"/>
  <c r="L81" i="11"/>
  <c r="G84" i="11"/>
  <c r="Q84" i="11"/>
  <c r="L87" i="11"/>
  <c r="G90" i="11"/>
  <c r="Q90" i="11"/>
  <c r="L93" i="11"/>
  <c r="I51" i="7"/>
  <c r="N53" i="7"/>
  <c r="N52" i="7" s="1"/>
  <c r="E51" i="7"/>
  <c r="J53" i="7"/>
  <c r="J52" i="7" s="1"/>
  <c r="K95" i="7"/>
  <c r="P97" i="7"/>
  <c r="P96" i="7" s="1"/>
  <c r="P95" i="7" s="1"/>
  <c r="L100" i="7"/>
  <c r="L99" i="7" s="1"/>
  <c r="H99" i="7"/>
  <c r="M100" i="7" s="1"/>
  <c r="L106" i="7"/>
  <c r="L105" i="7" s="1"/>
  <c r="H105" i="7"/>
  <c r="M106" i="7" s="1"/>
  <c r="I111" i="7"/>
  <c r="N113" i="7"/>
  <c r="N112" i="7" s="1"/>
  <c r="N111" i="7" s="1"/>
  <c r="E111" i="7"/>
  <c r="J113" i="7"/>
  <c r="J112" i="7" s="1"/>
  <c r="L118" i="7"/>
  <c r="L117" i="7" s="1"/>
  <c r="H117" i="7"/>
  <c r="M118" i="7" s="1"/>
  <c r="L128" i="7"/>
  <c r="L127" i="7" s="1"/>
  <c r="H127" i="7"/>
  <c r="M128" i="7" s="1"/>
  <c r="H149" i="7"/>
  <c r="L156" i="7"/>
  <c r="L155" i="7" s="1"/>
  <c r="H155" i="7"/>
  <c r="H161" i="7"/>
  <c r="L162" i="7"/>
  <c r="L161" i="7" s="1"/>
  <c r="F67" i="6"/>
  <c r="H67" i="6"/>
  <c r="L67" i="6"/>
  <c r="P67" i="6"/>
  <c r="N69" i="6"/>
  <c r="N118" i="6" s="1"/>
  <c r="N71" i="6"/>
  <c r="N120" i="6" s="1"/>
  <c r="G85" i="7"/>
  <c r="G83" i="7" s="1"/>
  <c r="G91" i="7"/>
  <c r="C122" i="6"/>
  <c r="C48" i="6"/>
  <c r="M49" i="6"/>
  <c r="M50" i="6"/>
  <c r="M68" i="6" s="1"/>
  <c r="M117" i="6" s="1"/>
  <c r="M52" i="6"/>
  <c r="M70" i="6" s="1"/>
  <c r="M119" i="6" s="1"/>
  <c r="G82" i="7"/>
  <c r="G88" i="7"/>
  <c r="G94" i="7"/>
  <c r="G143" i="7"/>
  <c r="G147" i="7"/>
  <c r="C129" i="6"/>
  <c r="M129" i="6"/>
  <c r="AK129" i="6"/>
  <c r="G11" i="11"/>
  <c r="G11" i="7"/>
  <c r="G13" i="11"/>
  <c r="G13" i="7"/>
  <c r="T142" i="6"/>
  <c r="G20" i="7" s="1"/>
  <c r="G20" i="11" s="1"/>
  <c r="L23" i="11"/>
  <c r="T144" i="6"/>
  <c r="G34" i="7" s="1"/>
  <c r="G34" i="11" s="1"/>
  <c r="L37" i="11"/>
  <c r="G44" i="11"/>
  <c r="Q44" i="11"/>
  <c r="T149" i="6"/>
  <c r="G28" i="7" s="1"/>
  <c r="G28" i="11" s="1"/>
  <c r="T154" i="6"/>
  <c r="G22" i="7" s="1"/>
  <c r="G22" i="11" s="1"/>
  <c r="T156" i="6"/>
  <c r="G36" i="7" s="1"/>
  <c r="G36" i="11" s="1"/>
  <c r="C218" i="6"/>
  <c r="E218" i="6"/>
  <c r="G218" i="6"/>
  <c r="I218" i="6"/>
  <c r="C219" i="6"/>
  <c r="E219" i="6"/>
  <c r="G219" i="6"/>
  <c r="I219" i="6"/>
  <c r="C220" i="6"/>
  <c r="E220" i="6"/>
  <c r="G220" i="6"/>
  <c r="I220" i="6"/>
  <c r="C221" i="6"/>
  <c r="E221" i="6"/>
  <c r="G221" i="6"/>
  <c r="I221" i="6"/>
  <c r="C222" i="6"/>
  <c r="E222" i="6"/>
  <c r="G222" i="6"/>
  <c r="I222" i="6"/>
  <c r="G81" i="11"/>
  <c r="G80" i="7"/>
  <c r="Q81" i="11"/>
  <c r="L84" i="11"/>
  <c r="G87" i="11"/>
  <c r="G86" i="7"/>
  <c r="Q87" i="11"/>
  <c r="L90" i="11"/>
  <c r="G93" i="11"/>
  <c r="G92" i="7"/>
  <c r="Q93" i="11"/>
  <c r="K51" i="7"/>
  <c r="P53" i="7"/>
  <c r="P52" i="7" s="1"/>
  <c r="L56" i="7"/>
  <c r="L55" i="7" s="1"/>
  <c r="H55" i="7"/>
  <c r="L62" i="7"/>
  <c r="L61" i="7" s="1"/>
  <c r="H61" i="7"/>
  <c r="I95" i="7"/>
  <c r="N97" i="7"/>
  <c r="N96" i="7" s="1"/>
  <c r="N95" i="7" s="1"/>
  <c r="G95" i="7"/>
  <c r="E95" i="7"/>
  <c r="J97" i="7"/>
  <c r="J96" i="7" s="1"/>
  <c r="K111" i="7"/>
  <c r="P113" i="7"/>
  <c r="P112" i="7" s="1"/>
  <c r="P111" i="7" s="1"/>
  <c r="J148" i="7"/>
  <c r="O150" i="7"/>
  <c r="O149" i="7" s="1"/>
  <c r="D148" i="7"/>
  <c r="I150" i="7"/>
  <c r="I149" i="7" s="1"/>
  <c r="F148" i="7"/>
  <c r="K150" i="7"/>
  <c r="K149" i="7" s="1"/>
  <c r="K164" i="7"/>
  <c r="P166" i="7"/>
  <c r="P165" i="7" s="1"/>
  <c r="P164" i="7" s="1"/>
  <c r="G7" i="7"/>
  <c r="G16" i="7"/>
  <c r="Q16" i="7"/>
  <c r="L23" i="7"/>
  <c r="G30" i="7"/>
  <c r="Q30" i="7"/>
  <c r="L37" i="7"/>
  <c r="G44" i="7"/>
  <c r="Q44" i="7"/>
  <c r="D51" i="7"/>
  <c r="F51" i="7"/>
  <c r="C52" i="7"/>
  <c r="C58" i="7"/>
  <c r="C64" i="7"/>
  <c r="D95" i="7"/>
  <c r="F95" i="7"/>
  <c r="C96" i="7"/>
  <c r="C102" i="7"/>
  <c r="H103" i="7" s="1"/>
  <c r="C108" i="7"/>
  <c r="H109" i="7" s="1"/>
  <c r="D111" i="7"/>
  <c r="F111" i="7"/>
  <c r="C112" i="7"/>
  <c r="C122" i="7"/>
  <c r="H123" i="7" s="1"/>
  <c r="C132" i="7"/>
  <c r="H133" i="7" s="1"/>
  <c r="E148" i="7"/>
  <c r="C152" i="7"/>
  <c r="C158" i="7"/>
  <c r="F164" i="7"/>
  <c r="G166" i="7"/>
  <c r="G165" i="7" s="1"/>
  <c r="H166" i="7"/>
  <c r="H171" i="7"/>
  <c r="M172" i="7" s="1"/>
  <c r="L172" i="7"/>
  <c r="L171" i="7" s="1"/>
  <c r="M174" i="7"/>
  <c r="Q175" i="7"/>
  <c r="Q174" i="7" s="1"/>
  <c r="N166" i="7"/>
  <c r="N165" i="7" s="1"/>
  <c r="N164" i="7" s="1"/>
  <c r="I164" i="7"/>
  <c r="J166" i="7"/>
  <c r="J165" i="7" s="1"/>
  <c r="M168" i="7"/>
  <c r="Q169" i="7"/>
  <c r="Q168" i="7" s="1"/>
  <c r="H177" i="7"/>
  <c r="M178" i="7" s="1"/>
  <c r="L178" i="7"/>
  <c r="L177" i="7" s="1"/>
  <c r="H99" i="11"/>
  <c r="L100" i="11"/>
  <c r="L99" i="11" s="1"/>
  <c r="L169" i="7"/>
  <c r="L168" i="7" s="1"/>
  <c r="G169" i="7"/>
  <c r="G168" i="7" s="1"/>
  <c r="L175" i="7"/>
  <c r="L174" i="7" s="1"/>
  <c r="G175" i="7"/>
  <c r="G174" i="7" s="1"/>
  <c r="L7" i="11"/>
  <c r="G59" i="11"/>
  <c r="G62" i="11"/>
  <c r="J97" i="11"/>
  <c r="J96" i="11" s="1"/>
  <c r="E95" i="11"/>
  <c r="D96" i="11"/>
  <c r="L103" i="11"/>
  <c r="L102" i="11" s="1"/>
  <c r="H102" i="11"/>
  <c r="M103" i="11" s="1"/>
  <c r="G103" i="11"/>
  <c r="G102" i="11" s="1"/>
  <c r="M108" i="11"/>
  <c r="Q109" i="11"/>
  <c r="Q108" i="11" s="1"/>
  <c r="F111" i="11"/>
  <c r="K113" i="11"/>
  <c r="K112" i="11" s="1"/>
  <c r="L16" i="11"/>
  <c r="G23" i="11"/>
  <c r="Q23" i="11"/>
  <c r="L30" i="11"/>
  <c r="G37" i="11"/>
  <c r="Q37" i="11"/>
  <c r="L44" i="11"/>
  <c r="G56" i="11"/>
  <c r="H97" i="11"/>
  <c r="C95" i="11"/>
  <c r="P97" i="11"/>
  <c r="P96" i="11" s="1"/>
  <c r="K95" i="11"/>
  <c r="H105" i="11"/>
  <c r="M106" i="11" s="1"/>
  <c r="L106" i="11"/>
  <c r="H117" i="11"/>
  <c r="L118" i="11"/>
  <c r="G107" i="11"/>
  <c r="D111" i="11"/>
  <c r="I113" i="11"/>
  <c r="I112" i="11" s="1"/>
  <c r="G119" i="11"/>
  <c r="C122" i="11"/>
  <c r="H123" i="11" s="1"/>
  <c r="G123" i="11"/>
  <c r="M132" i="11"/>
  <c r="Q133" i="11"/>
  <c r="I172" i="11"/>
  <c r="I171" i="11" s="1"/>
  <c r="N172" i="11" s="1"/>
  <c r="N171" i="11" s="1"/>
  <c r="D164" i="11"/>
  <c r="G98" i="11"/>
  <c r="G96" i="11" s="1"/>
  <c r="Q104" i="11"/>
  <c r="G106" i="11"/>
  <c r="G105" i="11" s="1"/>
  <c r="L107" i="11"/>
  <c r="L109" i="11"/>
  <c r="L108" i="11" s="1"/>
  <c r="G109" i="11"/>
  <c r="G110" i="11"/>
  <c r="C112" i="11"/>
  <c r="E112" i="11"/>
  <c r="G113" i="11"/>
  <c r="G114" i="11"/>
  <c r="L115" i="11"/>
  <c r="Q116" i="11"/>
  <c r="G118" i="11"/>
  <c r="G117" i="11" s="1"/>
  <c r="L119" i="11"/>
  <c r="Q120" i="11"/>
  <c r="M168" i="11"/>
  <c r="M171" i="11"/>
  <c r="Q172" i="11"/>
  <c r="Q171" i="11" s="1"/>
  <c r="H174" i="11"/>
  <c r="M175" i="11" s="1"/>
  <c r="L175" i="11"/>
  <c r="L174" i="11" s="1"/>
  <c r="G124" i="11"/>
  <c r="L125" i="11"/>
  <c r="Q126" i="11"/>
  <c r="C127" i="11"/>
  <c r="H128" i="11" s="1"/>
  <c r="G128" i="11"/>
  <c r="G127" i="11" s="1"/>
  <c r="L129" i="11"/>
  <c r="Q130" i="11"/>
  <c r="Q134" i="11"/>
  <c r="G136" i="11"/>
  <c r="G156" i="11"/>
  <c r="G159" i="11"/>
  <c r="I164" i="11"/>
  <c r="J166" i="11"/>
  <c r="J165" i="11" s="1"/>
  <c r="N166" i="11"/>
  <c r="N165" i="11" s="1"/>
  <c r="I168" i="11"/>
  <c r="N169" i="11" s="1"/>
  <c r="N168" i="11" s="1"/>
  <c r="L178" i="11"/>
  <c r="L177" i="11" s="1"/>
  <c r="H177" i="11"/>
  <c r="M178" i="11" s="1"/>
  <c r="G178" i="11"/>
  <c r="G177" i="11" s="1"/>
  <c r="L133" i="11"/>
  <c r="L132" i="11" s="1"/>
  <c r="G133" i="11"/>
  <c r="G132" i="11" s="1"/>
  <c r="G153" i="11"/>
  <c r="K164" i="11"/>
  <c r="H166" i="11"/>
  <c r="P166" i="11"/>
  <c r="P165" i="11" s="1"/>
  <c r="L169" i="11"/>
  <c r="G170" i="11"/>
  <c r="R73" i="12"/>
  <c r="G169" i="11"/>
  <c r="G168" i="11" s="1"/>
  <c r="L170" i="11"/>
  <c r="L172" i="11"/>
  <c r="L171" i="11" s="1"/>
  <c r="G172" i="11"/>
  <c r="G173" i="11"/>
  <c r="Q179" i="11"/>
  <c r="G3" i="12"/>
  <c r="R9" i="12"/>
  <c r="R17" i="12"/>
  <c r="R25" i="12"/>
  <c r="R37" i="12"/>
  <c r="R44" i="12"/>
  <c r="R51" i="12"/>
  <c r="R58" i="12"/>
  <c r="R65" i="12"/>
  <c r="O14" i="12"/>
  <c r="N14" i="12"/>
  <c r="N16" i="12"/>
  <c r="G43" i="12"/>
  <c r="J49" i="12"/>
  <c r="B49" i="12"/>
  <c r="I70" i="12"/>
  <c r="N72" i="12"/>
  <c r="I72" i="12"/>
  <c r="D72" i="12"/>
  <c r="M72" i="12"/>
  <c r="H72" i="12"/>
  <c r="C72" i="12"/>
  <c r="O16" i="12"/>
  <c r="M43" i="12"/>
  <c r="H43" i="12"/>
  <c r="C43" i="12"/>
  <c r="O50" i="12"/>
  <c r="J50" i="12"/>
  <c r="E50" i="12"/>
  <c r="C71" i="12"/>
  <c r="H71" i="12"/>
  <c r="M71" i="12"/>
  <c r="E71" i="12"/>
  <c r="O71" i="12"/>
  <c r="L14" i="12"/>
  <c r="L16" i="12"/>
  <c r="I42" i="12"/>
  <c r="C42" i="12"/>
  <c r="O42" i="12"/>
  <c r="G50" i="12"/>
  <c r="H49" i="12"/>
  <c r="D49" i="12"/>
  <c r="L71" i="12"/>
  <c r="M70" i="12"/>
  <c r="O70" i="12"/>
  <c r="L72" i="12"/>
  <c r="G72" i="12"/>
  <c r="B72" i="12"/>
  <c r="O72" i="12"/>
  <c r="J72" i="12"/>
  <c r="E72" i="12"/>
  <c r="O43" i="12"/>
  <c r="J43" i="12"/>
  <c r="E43" i="12"/>
  <c r="M50" i="12"/>
  <c r="H50" i="12"/>
  <c r="C50" i="12"/>
  <c r="J71" i="12"/>
  <c r="E83" i="7" l="1"/>
  <c r="E75" i="7" s="1"/>
  <c r="C83" i="7"/>
  <c r="C75" i="7" s="1"/>
  <c r="F83" i="7"/>
  <c r="F75" i="7" s="1"/>
  <c r="R66" i="12"/>
  <c r="R52" i="12"/>
  <c r="R38" i="12"/>
  <c r="R18" i="12"/>
  <c r="K3" i="12"/>
  <c r="L3" i="12"/>
  <c r="P3" i="12" s="1"/>
  <c r="P164" i="11"/>
  <c r="N164" i="11"/>
  <c r="H127" i="11"/>
  <c r="M128" i="11" s="1"/>
  <c r="L128" i="11"/>
  <c r="L127" i="11" s="1"/>
  <c r="J113" i="11"/>
  <c r="J112" i="11" s="1"/>
  <c r="E111" i="11"/>
  <c r="L123" i="11"/>
  <c r="L122" i="11" s="1"/>
  <c r="H122" i="11"/>
  <c r="M123" i="11" s="1"/>
  <c r="N113" i="11"/>
  <c r="N112" i="11" s="1"/>
  <c r="I111" i="11"/>
  <c r="M118" i="11"/>
  <c r="Q106" i="11"/>
  <c r="Q105" i="11" s="1"/>
  <c r="M105" i="11"/>
  <c r="P95" i="11"/>
  <c r="L97" i="11"/>
  <c r="L96" i="11" s="1"/>
  <c r="H96" i="11"/>
  <c r="J44" i="11"/>
  <c r="H44" i="11"/>
  <c r="I44" i="11"/>
  <c r="K44" i="11"/>
  <c r="E37" i="11"/>
  <c r="D37" i="11" s="1"/>
  <c r="C37" i="11"/>
  <c r="F37" i="11"/>
  <c r="O23" i="11"/>
  <c r="M23" i="11"/>
  <c r="N23" i="11"/>
  <c r="P23" i="11"/>
  <c r="J16" i="11"/>
  <c r="H16" i="11"/>
  <c r="L15" i="11"/>
  <c r="K16" i="11"/>
  <c r="M102" i="11"/>
  <c r="Q103" i="11"/>
  <c r="Q102" i="11" s="1"/>
  <c r="I97" i="11"/>
  <c r="I96" i="11" s="1"/>
  <c r="D95" i="11"/>
  <c r="O97" i="11"/>
  <c r="O96" i="11" s="1"/>
  <c r="J95" i="11"/>
  <c r="O166" i="7"/>
  <c r="O165" i="7" s="1"/>
  <c r="O164" i="7" s="1"/>
  <c r="J164" i="7"/>
  <c r="Q172" i="7"/>
  <c r="Q171" i="7" s="1"/>
  <c r="M171" i="7"/>
  <c r="G164" i="7"/>
  <c r="H159" i="7"/>
  <c r="C209" i="6"/>
  <c r="H132" i="7"/>
  <c r="M133" i="7" s="1"/>
  <c r="L133" i="7"/>
  <c r="L132" i="7" s="1"/>
  <c r="C111" i="7"/>
  <c r="H113" i="7"/>
  <c r="H102" i="7"/>
  <c r="M103" i="7" s="1"/>
  <c r="L103" i="7"/>
  <c r="L102" i="7" s="1"/>
  <c r="H65" i="7"/>
  <c r="C204" i="6"/>
  <c r="C51" i="7"/>
  <c r="H53" i="7"/>
  <c r="C200" i="6"/>
  <c r="F44" i="7"/>
  <c r="E44" i="7"/>
  <c r="C44" i="7"/>
  <c r="D44" i="7" s="1"/>
  <c r="P30" i="7"/>
  <c r="O30" i="7"/>
  <c r="M30" i="7"/>
  <c r="N30" i="7" s="1"/>
  <c r="K23" i="7"/>
  <c r="J23" i="7"/>
  <c r="H23" i="7"/>
  <c r="I23" i="7" s="1"/>
  <c r="F16" i="7"/>
  <c r="E16" i="7"/>
  <c r="C16" i="7"/>
  <c r="P150" i="7"/>
  <c r="P149" i="7" s="1"/>
  <c r="K148" i="7"/>
  <c r="J206" i="6"/>
  <c r="N150" i="7"/>
  <c r="N149" i="7" s="1"/>
  <c r="I148" i="7"/>
  <c r="H206" i="6"/>
  <c r="O148" i="7"/>
  <c r="M206" i="6"/>
  <c r="O97" i="7"/>
  <c r="O96" i="7" s="1"/>
  <c r="O95" i="7" s="1"/>
  <c r="J95" i="7"/>
  <c r="I217" i="6"/>
  <c r="E217" i="6"/>
  <c r="F44" i="11"/>
  <c r="E44" i="11"/>
  <c r="C44" i="11"/>
  <c r="D44" i="11" s="1"/>
  <c r="G30" i="11"/>
  <c r="G16" i="11"/>
  <c r="C13" i="11"/>
  <c r="C11" i="11"/>
  <c r="G147" i="11"/>
  <c r="Q147" i="7"/>
  <c r="Q147" i="11" s="1"/>
  <c r="L147" i="7"/>
  <c r="L147" i="11" s="1"/>
  <c r="G88" i="11"/>
  <c r="G86" i="11" s="1"/>
  <c r="L88" i="7"/>
  <c r="Q88" i="7"/>
  <c r="M67" i="6"/>
  <c r="M48" i="6"/>
  <c r="B6" i="13" s="1"/>
  <c r="B5" i="13" s="1"/>
  <c r="M122" i="6"/>
  <c r="G91" i="11"/>
  <c r="Q91" i="7"/>
  <c r="L91" i="7"/>
  <c r="P66" i="6"/>
  <c r="P116" i="6"/>
  <c r="P115" i="6" s="1"/>
  <c r="H66" i="6"/>
  <c r="H116" i="6"/>
  <c r="H115" i="6" s="1"/>
  <c r="M156" i="7"/>
  <c r="G208" i="6"/>
  <c r="M150" i="7"/>
  <c r="G206" i="6"/>
  <c r="M127" i="7"/>
  <c r="Q128" i="7"/>
  <c r="Q127" i="7" s="1"/>
  <c r="M117" i="7"/>
  <c r="Q118" i="7"/>
  <c r="Q117" i="7" s="1"/>
  <c r="O113" i="7"/>
  <c r="O112" i="7" s="1"/>
  <c r="O111" i="7" s="1"/>
  <c r="J111" i="7"/>
  <c r="M105" i="7"/>
  <c r="Q106" i="7"/>
  <c r="Q105" i="7" s="1"/>
  <c r="M99" i="7"/>
  <c r="Q100" i="7"/>
  <c r="Q99" i="7" s="1"/>
  <c r="O53" i="7"/>
  <c r="O52" i="7" s="1"/>
  <c r="J51" i="7"/>
  <c r="I200" i="6"/>
  <c r="N51" i="7"/>
  <c r="L200" i="6"/>
  <c r="G89" i="7"/>
  <c r="J217" i="6"/>
  <c r="F217" i="6"/>
  <c r="J44" i="7"/>
  <c r="I44" i="7" s="1"/>
  <c r="H44" i="7"/>
  <c r="K44" i="7"/>
  <c r="O37" i="7"/>
  <c r="N37" i="7" s="1"/>
  <c r="M37" i="7"/>
  <c r="P37" i="7"/>
  <c r="E37" i="7"/>
  <c r="D37" i="7" s="1"/>
  <c r="C37" i="7"/>
  <c r="F37" i="7"/>
  <c r="J30" i="7"/>
  <c r="I30" i="7" s="1"/>
  <c r="H30" i="7"/>
  <c r="K30" i="7"/>
  <c r="O23" i="7"/>
  <c r="N23" i="7" s="1"/>
  <c r="M23" i="7"/>
  <c r="P23" i="7"/>
  <c r="G23" i="7"/>
  <c r="G15" i="7" s="1"/>
  <c r="J16" i="7"/>
  <c r="H16" i="7"/>
  <c r="H15" i="7" s="1"/>
  <c r="K16" i="7"/>
  <c r="I16" i="7"/>
  <c r="L15" i="7"/>
  <c r="G72" i="7"/>
  <c r="C14" i="7"/>
  <c r="G70" i="7"/>
  <c r="C12" i="7"/>
  <c r="G9" i="7"/>
  <c r="G68" i="7"/>
  <c r="C10" i="7"/>
  <c r="N66" i="6"/>
  <c r="N116" i="6"/>
  <c r="N115" i="6" s="1"/>
  <c r="R127" i="6"/>
  <c r="N127" i="6"/>
  <c r="N16" i="11"/>
  <c r="R59" i="12"/>
  <c r="R45" i="12"/>
  <c r="R10" i="12"/>
  <c r="G171" i="11"/>
  <c r="G164" i="11" s="1"/>
  <c r="C16" i="13" s="1"/>
  <c r="D16" i="13" s="1"/>
  <c r="F16" i="13" s="1"/>
  <c r="R74" i="12"/>
  <c r="L168" i="11"/>
  <c r="H165" i="11"/>
  <c r="L166" i="11"/>
  <c r="L165" i="11" s="1"/>
  <c r="L164" i="11" s="1"/>
  <c r="M177" i="11"/>
  <c r="Q178" i="11"/>
  <c r="Q177" i="11" s="1"/>
  <c r="O166" i="11"/>
  <c r="O165" i="11" s="1"/>
  <c r="J164" i="11"/>
  <c r="Q175" i="11"/>
  <c r="Q174" i="11" s="1"/>
  <c r="M174" i="11"/>
  <c r="Q169" i="11"/>
  <c r="Q168" i="11" s="1"/>
  <c r="G112" i="11"/>
  <c r="G111" i="11" s="1"/>
  <c r="C13" i="13" s="1"/>
  <c r="D13" i="13" s="1"/>
  <c r="F13" i="13" s="1"/>
  <c r="H113" i="11"/>
  <c r="C111" i="11"/>
  <c r="G108" i="11"/>
  <c r="G95" i="11" s="1"/>
  <c r="C12" i="13" s="1"/>
  <c r="D12" i="13" s="1"/>
  <c r="F12" i="13" s="1"/>
  <c r="Q132" i="11"/>
  <c r="G122" i="11"/>
  <c r="L117" i="11"/>
  <c r="L105" i="11"/>
  <c r="O37" i="11"/>
  <c r="M37" i="11"/>
  <c r="N37" i="11" s="1"/>
  <c r="P37" i="11"/>
  <c r="P15" i="11" s="1"/>
  <c r="J30" i="11"/>
  <c r="H30" i="11"/>
  <c r="K30" i="11"/>
  <c r="E23" i="11"/>
  <c r="C23" i="11"/>
  <c r="F23" i="11"/>
  <c r="D23" i="11"/>
  <c r="P113" i="11"/>
  <c r="P112" i="11" s="1"/>
  <c r="K111" i="11"/>
  <c r="M100" i="11"/>
  <c r="Q178" i="7"/>
  <c r="Q177" i="7" s="1"/>
  <c r="M177" i="7"/>
  <c r="H165" i="7"/>
  <c r="L166" i="7"/>
  <c r="L165" i="7" s="1"/>
  <c r="L164" i="7" s="1"/>
  <c r="H153" i="7"/>
  <c r="C207" i="6"/>
  <c r="C148" i="7"/>
  <c r="H122" i="7"/>
  <c r="M123" i="7" s="1"/>
  <c r="L123" i="7"/>
  <c r="L122" i="7" s="1"/>
  <c r="H108" i="7"/>
  <c r="M109" i="7" s="1"/>
  <c r="L109" i="7"/>
  <c r="L108" i="7" s="1"/>
  <c r="C95" i="7"/>
  <c r="H97" i="7"/>
  <c r="H59" i="7"/>
  <c r="C202" i="6"/>
  <c r="P44" i="7"/>
  <c r="O44" i="7"/>
  <c r="M44" i="7"/>
  <c r="N44" i="7" s="1"/>
  <c r="K37" i="7"/>
  <c r="J37" i="7"/>
  <c r="H37" i="7"/>
  <c r="I37" i="7" s="1"/>
  <c r="F30" i="7"/>
  <c r="E30" i="7"/>
  <c r="C30" i="7"/>
  <c r="D30" i="7" s="1"/>
  <c r="P16" i="7"/>
  <c r="P15" i="7" s="1"/>
  <c r="Q15" i="7"/>
  <c r="O16" i="7"/>
  <c r="M16" i="7"/>
  <c r="M15" i="7" s="1"/>
  <c r="M62" i="7"/>
  <c r="G203" i="6"/>
  <c r="M56" i="7"/>
  <c r="G201" i="6"/>
  <c r="P51" i="7"/>
  <c r="N200" i="6"/>
  <c r="F92" i="7"/>
  <c r="F78" i="7" s="1"/>
  <c r="E92" i="7"/>
  <c r="E78" i="7" s="1"/>
  <c r="C92" i="7"/>
  <c r="C78" i="7" s="1"/>
  <c r="F86" i="7"/>
  <c r="F76" i="7" s="1"/>
  <c r="E86" i="7"/>
  <c r="E76" i="7" s="1"/>
  <c r="C86" i="7"/>
  <c r="C76" i="7" s="1"/>
  <c r="F80" i="7"/>
  <c r="G79" i="7"/>
  <c r="E80" i="7"/>
  <c r="C80" i="7"/>
  <c r="G217" i="6"/>
  <c r="C217" i="6"/>
  <c r="P44" i="11"/>
  <c r="M44" i="11"/>
  <c r="N44" i="11" s="1"/>
  <c r="O44" i="11"/>
  <c r="K37" i="11"/>
  <c r="J37" i="11"/>
  <c r="H37" i="11"/>
  <c r="I37" i="11" s="1"/>
  <c r="K23" i="11"/>
  <c r="J23" i="11"/>
  <c r="H23" i="11"/>
  <c r="G71" i="7"/>
  <c r="C13" i="7"/>
  <c r="G69" i="7"/>
  <c r="C11" i="7"/>
  <c r="G143" i="11"/>
  <c r="Q143" i="7"/>
  <c r="Q143" i="11" s="1"/>
  <c r="L143" i="7"/>
  <c r="L143" i="11" s="1"/>
  <c r="G94" i="11"/>
  <c r="G92" i="11" s="1"/>
  <c r="L94" i="7"/>
  <c r="Q94" i="7"/>
  <c r="G82" i="11"/>
  <c r="G80" i="11" s="1"/>
  <c r="L82" i="7"/>
  <c r="Q82" i="7"/>
  <c r="G141" i="7"/>
  <c r="G85" i="11"/>
  <c r="G83" i="11" s="1"/>
  <c r="Q85" i="7"/>
  <c r="L85" i="7"/>
  <c r="L66" i="6"/>
  <c r="L116" i="6"/>
  <c r="L115" i="6" s="1"/>
  <c r="F66" i="6"/>
  <c r="F116" i="6"/>
  <c r="F115" i="6" s="1"/>
  <c r="M162" i="7"/>
  <c r="G210" i="6"/>
  <c r="L150" i="7"/>
  <c r="L149" i="7" s="1"/>
  <c r="G89" i="11"/>
  <c r="H217" i="6"/>
  <c r="D217" i="6"/>
  <c r="C14" i="11"/>
  <c r="C12" i="11"/>
  <c r="G9" i="11"/>
  <c r="C6" i="13" s="1"/>
  <c r="C10" i="11"/>
  <c r="G145" i="7"/>
  <c r="J66" i="6"/>
  <c r="J116" i="6"/>
  <c r="J115" i="6" s="1"/>
  <c r="N30" i="11"/>
  <c r="O15" i="11"/>
  <c r="Q15" i="11"/>
  <c r="N51" i="12"/>
  <c r="I51" i="12"/>
  <c r="D51" i="12"/>
  <c r="O51" i="12"/>
  <c r="E51" i="12"/>
  <c r="C51" i="12"/>
  <c r="N17" i="12"/>
  <c r="I17" i="12"/>
  <c r="D17" i="12"/>
  <c r="O17" i="12"/>
  <c r="E17" i="12"/>
  <c r="M17" i="12"/>
  <c r="C17" i="12"/>
  <c r="I49" i="12"/>
  <c r="G42" i="12"/>
  <c r="L15" i="12"/>
  <c r="O15" i="12"/>
  <c r="G14" i="12"/>
  <c r="H42" i="12"/>
  <c r="N42" i="12"/>
  <c r="M14" i="12"/>
  <c r="N44" i="12"/>
  <c r="I44" i="12"/>
  <c r="D44" i="12"/>
  <c r="O44" i="12"/>
  <c r="E44" i="12"/>
  <c r="M44" i="12"/>
  <c r="H44" i="12"/>
  <c r="M73" i="12"/>
  <c r="H73" i="12"/>
  <c r="C73" i="12"/>
  <c r="L73" i="12"/>
  <c r="G73" i="12"/>
  <c r="B73" i="12"/>
  <c r="G70" i="12"/>
  <c r="I16" i="12"/>
  <c r="D15" i="12"/>
  <c r="E15" i="12"/>
  <c r="O49" i="12"/>
  <c r="G15" i="12"/>
  <c r="G44" i="12"/>
  <c r="B44" i="12"/>
  <c r="B9" i="12"/>
  <c r="O73" i="12"/>
  <c r="E73" i="12"/>
  <c r="I73" i="12"/>
  <c r="N70" i="12"/>
  <c r="G16" i="12"/>
  <c r="J16" i="12"/>
  <c r="B15" i="12"/>
  <c r="C15" i="12"/>
  <c r="I15" i="12"/>
  <c r="B7" i="12"/>
  <c r="M16" i="12"/>
  <c r="G51" i="12"/>
  <c r="B51" i="12"/>
  <c r="J51" i="12"/>
  <c r="H51" i="12"/>
  <c r="M51" i="12"/>
  <c r="L17" i="12"/>
  <c r="G17" i="12"/>
  <c r="B17" i="12"/>
  <c r="J17" i="12"/>
  <c r="H17" i="12"/>
  <c r="M49" i="12"/>
  <c r="N15" i="12"/>
  <c r="M15" i="12"/>
  <c r="I14" i="12"/>
  <c r="J14" i="12"/>
  <c r="B8" i="12"/>
  <c r="L44" i="12"/>
  <c r="J44" i="12"/>
  <c r="C44" i="12"/>
  <c r="J73" i="12"/>
  <c r="N73" i="12"/>
  <c r="D73" i="12"/>
  <c r="J15" i="12"/>
  <c r="F92" i="11" l="1"/>
  <c r="F78" i="11" s="1"/>
  <c r="C92" i="11"/>
  <c r="C78" i="11" s="1"/>
  <c r="E92" i="11"/>
  <c r="E78" i="11" s="1"/>
  <c r="E83" i="11"/>
  <c r="C83" i="11"/>
  <c r="F83" i="11"/>
  <c r="F80" i="11"/>
  <c r="G79" i="11"/>
  <c r="C11" i="13" s="1"/>
  <c r="C80" i="11"/>
  <c r="E80" i="11"/>
  <c r="F86" i="11"/>
  <c r="E86" i="11"/>
  <c r="C86" i="11"/>
  <c r="D6" i="13"/>
  <c r="F6" i="13" s="1"/>
  <c r="E89" i="11"/>
  <c r="E77" i="11" s="1"/>
  <c r="C89" i="11"/>
  <c r="C77" i="11" s="1"/>
  <c r="F89" i="11"/>
  <c r="F77" i="11" s="1"/>
  <c r="L94" i="11"/>
  <c r="L92" i="11" s="1"/>
  <c r="L92" i="7"/>
  <c r="G76" i="7"/>
  <c r="G183" i="7" s="1"/>
  <c r="G196" i="7" s="1"/>
  <c r="D86" i="7"/>
  <c r="D76" i="7" s="1"/>
  <c r="D92" i="7"/>
  <c r="D78" i="7" s="1"/>
  <c r="N199" i="6"/>
  <c r="Q123" i="7"/>
  <c r="Q122" i="7" s="1"/>
  <c r="M122" i="7"/>
  <c r="C205" i="6"/>
  <c r="Q100" i="11"/>
  <c r="Q99" i="11" s="1"/>
  <c r="M99" i="11"/>
  <c r="M15" i="11"/>
  <c r="C72" i="7"/>
  <c r="L199" i="6"/>
  <c r="I199" i="6"/>
  <c r="O51" i="7"/>
  <c r="M200" i="6"/>
  <c r="M149" i="7"/>
  <c r="Q150" i="7"/>
  <c r="Q149" i="7" s="1"/>
  <c r="L91" i="11"/>
  <c r="L89" i="11" s="1"/>
  <c r="L89" i="7"/>
  <c r="Q88" i="11"/>
  <c r="Q86" i="11" s="1"/>
  <c r="Q86" i="7"/>
  <c r="F16" i="11"/>
  <c r="G15" i="11"/>
  <c r="C7" i="13" s="1"/>
  <c r="D7" i="13" s="1"/>
  <c r="F7" i="13" s="1"/>
  <c r="E16" i="11"/>
  <c r="C16" i="11"/>
  <c r="M205" i="6"/>
  <c r="H205" i="6"/>
  <c r="N148" i="7"/>
  <c r="L206" i="6"/>
  <c r="F15" i="7"/>
  <c r="H52" i="7"/>
  <c r="L53" i="7"/>
  <c r="L52" i="7" s="1"/>
  <c r="H112" i="7"/>
  <c r="L113" i="7"/>
  <c r="L112" i="7" s="1"/>
  <c r="L111" i="7" s="1"/>
  <c r="K15" i="11"/>
  <c r="I16" i="11"/>
  <c r="J15" i="11"/>
  <c r="L95" i="11"/>
  <c r="Q118" i="11"/>
  <c r="Q117" i="11" s="1"/>
  <c r="M117" i="11"/>
  <c r="N111" i="11"/>
  <c r="R39" i="12"/>
  <c r="R67" i="12"/>
  <c r="L85" i="11"/>
  <c r="L83" i="11" s="1"/>
  <c r="L83" i="7"/>
  <c r="Q82" i="11"/>
  <c r="Q80" i="11" s="1"/>
  <c r="Q80" i="7"/>
  <c r="G140" i="7"/>
  <c r="C71" i="7"/>
  <c r="C9" i="7"/>
  <c r="E74" i="7"/>
  <c r="D80" i="7"/>
  <c r="G78" i="7"/>
  <c r="G185" i="7" s="1"/>
  <c r="G198" i="7" s="1"/>
  <c r="H58" i="7"/>
  <c r="L59" i="7"/>
  <c r="L58" i="7" s="1"/>
  <c r="Q109" i="7"/>
  <c r="Q108" i="7" s="1"/>
  <c r="M108" i="7"/>
  <c r="O164" i="11"/>
  <c r="R46" i="12"/>
  <c r="W127" i="6"/>
  <c r="S127" i="6"/>
  <c r="G67" i="7"/>
  <c r="G189" i="7"/>
  <c r="G142" i="7"/>
  <c r="I15" i="7"/>
  <c r="E23" i="7"/>
  <c r="C23" i="7"/>
  <c r="C15" i="7" s="1"/>
  <c r="F23" i="7"/>
  <c r="D23" i="7"/>
  <c r="G145" i="11"/>
  <c r="Q145" i="7"/>
  <c r="Q145" i="11" s="1"/>
  <c r="L145" i="7"/>
  <c r="L145" i="11" s="1"/>
  <c r="Q162" i="7"/>
  <c r="Q161" i="7" s="1"/>
  <c r="M161" i="7"/>
  <c r="K210" i="6" s="1"/>
  <c r="Q85" i="11"/>
  <c r="Q83" i="11" s="1"/>
  <c r="Q83" i="7"/>
  <c r="G141" i="11"/>
  <c r="Q141" i="7"/>
  <c r="Q141" i="11" s="1"/>
  <c r="L141" i="7"/>
  <c r="L141" i="11" s="1"/>
  <c r="L82" i="11"/>
  <c r="L80" i="11" s="1"/>
  <c r="L80" i="7"/>
  <c r="Q94" i="11"/>
  <c r="Q92" i="11" s="1"/>
  <c r="Q92" i="7"/>
  <c r="G144" i="7"/>
  <c r="I23" i="11"/>
  <c r="C74" i="7"/>
  <c r="F74" i="7"/>
  <c r="M55" i="7"/>
  <c r="K201" i="6" s="1"/>
  <c r="Q56" i="7"/>
  <c r="Q55" i="7" s="1"/>
  <c r="M61" i="7"/>
  <c r="K203" i="6" s="1"/>
  <c r="Q62" i="7"/>
  <c r="Q61" i="7" s="1"/>
  <c r="O15" i="7"/>
  <c r="N16" i="7"/>
  <c r="N15" i="7" s="1"/>
  <c r="H96" i="7"/>
  <c r="L97" i="7"/>
  <c r="L96" i="7" s="1"/>
  <c r="L95" i="7" s="1"/>
  <c r="H152" i="7"/>
  <c r="L153" i="7"/>
  <c r="L152" i="7" s="1"/>
  <c r="L148" i="7" s="1"/>
  <c r="M166" i="7"/>
  <c r="H164" i="7"/>
  <c r="P111" i="11"/>
  <c r="I30" i="11"/>
  <c r="L113" i="11"/>
  <c r="L112" i="11" s="1"/>
  <c r="L111" i="11" s="1"/>
  <c r="H112" i="11"/>
  <c r="M166" i="11"/>
  <c r="H164" i="11"/>
  <c r="R11" i="12"/>
  <c r="R60" i="12"/>
  <c r="N15" i="11"/>
  <c r="C68" i="7"/>
  <c r="C70" i="7"/>
  <c r="G191" i="7"/>
  <c r="G146" i="7"/>
  <c r="K15" i="7"/>
  <c r="J15" i="7"/>
  <c r="E89" i="7"/>
  <c r="E77" i="7" s="1"/>
  <c r="C89" i="7"/>
  <c r="C77" i="7" s="1"/>
  <c r="F89" i="7"/>
  <c r="F77" i="7" s="1"/>
  <c r="M155" i="7"/>
  <c r="K208" i="6" s="1"/>
  <c r="Q156" i="7"/>
  <c r="Q155" i="7" s="1"/>
  <c r="Q91" i="11"/>
  <c r="Q89" i="11" s="1"/>
  <c r="Q89" i="7"/>
  <c r="M116" i="6"/>
  <c r="M115" i="6" s="1"/>
  <c r="M66" i="6"/>
  <c r="G139" i="7"/>
  <c r="L88" i="11"/>
  <c r="L86" i="11" s="1"/>
  <c r="L86" i="7"/>
  <c r="C9" i="11"/>
  <c r="F30" i="11"/>
  <c r="E30" i="11"/>
  <c r="C30" i="11"/>
  <c r="J205" i="6"/>
  <c r="P148" i="7"/>
  <c r="N206" i="6"/>
  <c r="E15" i="7"/>
  <c r="D16" i="7"/>
  <c r="C199" i="6"/>
  <c r="H64" i="7"/>
  <c r="L65" i="7"/>
  <c r="L64" i="7" s="1"/>
  <c r="Q103" i="7"/>
  <c r="Q102" i="7" s="1"/>
  <c r="M102" i="7"/>
  <c r="Q133" i="7"/>
  <c r="Q132" i="7" s="1"/>
  <c r="M132" i="7"/>
  <c r="H158" i="7"/>
  <c r="L159" i="7"/>
  <c r="L158" i="7" s="1"/>
  <c r="O95" i="11"/>
  <c r="N97" i="11"/>
  <c r="N96" i="11" s="1"/>
  <c r="I95" i="11"/>
  <c r="H15" i="11"/>
  <c r="M97" i="11"/>
  <c r="H95" i="11"/>
  <c r="M122" i="11"/>
  <c r="Q123" i="11"/>
  <c r="Q122" i="11" s="1"/>
  <c r="J111" i="11"/>
  <c r="O113" i="11"/>
  <c r="O112" i="11" s="1"/>
  <c r="Q128" i="11"/>
  <c r="Q127" i="11" s="1"/>
  <c r="M127" i="11"/>
  <c r="R53" i="12"/>
  <c r="D83" i="7"/>
  <c r="D75" i="7" s="1"/>
  <c r="B36" i="12"/>
  <c r="B35" i="12"/>
  <c r="E37" i="12"/>
  <c r="D37" i="12"/>
  <c r="L43" i="12"/>
  <c r="D14" i="12"/>
  <c r="H14" i="12"/>
  <c r="L50" i="12"/>
  <c r="O18" i="12"/>
  <c r="J18" i="12"/>
  <c r="E18" i="12"/>
  <c r="N18" i="12"/>
  <c r="D18" i="12"/>
  <c r="G18" i="12"/>
  <c r="O45" i="12"/>
  <c r="J45" i="12"/>
  <c r="E45" i="12"/>
  <c r="N45" i="12"/>
  <c r="D45" i="12"/>
  <c r="L45" i="12"/>
  <c r="N74" i="12"/>
  <c r="I74" i="12"/>
  <c r="D74" i="12"/>
  <c r="O74" i="12"/>
  <c r="J74" i="12"/>
  <c r="E74" i="12"/>
  <c r="B10" i="12"/>
  <c r="B16" i="12"/>
  <c r="L51" i="12"/>
  <c r="M52" i="12"/>
  <c r="H52" i="12"/>
  <c r="C52" i="12"/>
  <c r="I52" i="12"/>
  <c r="L52" i="12"/>
  <c r="G52" i="12"/>
  <c r="D36" i="12"/>
  <c r="E36" i="12"/>
  <c r="E35" i="12"/>
  <c r="D35" i="12"/>
  <c r="B37" i="12"/>
  <c r="E14" i="12"/>
  <c r="B14" i="12"/>
  <c r="M18" i="12"/>
  <c r="H18" i="12"/>
  <c r="C18" i="12"/>
  <c r="I18" i="12"/>
  <c r="L18" i="12"/>
  <c r="B18" i="12"/>
  <c r="E38" i="12"/>
  <c r="D38" i="12"/>
  <c r="B38" i="12"/>
  <c r="M45" i="12"/>
  <c r="C45" i="12"/>
  <c r="I45" i="12"/>
  <c r="G45" i="12"/>
  <c r="H15" i="12"/>
  <c r="H16" i="12"/>
  <c r="G49" i="12"/>
  <c r="L74" i="12"/>
  <c r="B74" i="12"/>
  <c r="M74" i="12"/>
  <c r="C74" i="12"/>
  <c r="D16" i="12"/>
  <c r="M42" i="12"/>
  <c r="N49" i="12"/>
  <c r="J52" i="12"/>
  <c r="N52" i="12"/>
  <c r="B52" i="12"/>
  <c r="H45" i="12"/>
  <c r="B45" i="12"/>
  <c r="G74" i="12"/>
  <c r="H74" i="12"/>
  <c r="B11" i="12"/>
  <c r="E16" i="12"/>
  <c r="O52" i="12"/>
  <c r="E52" i="12"/>
  <c r="D52" i="12"/>
  <c r="C73" i="7" l="1"/>
  <c r="P92" i="11"/>
  <c r="P78" i="11" s="1"/>
  <c r="O92" i="11"/>
  <c r="O78" i="11" s="1"/>
  <c r="M92" i="11"/>
  <c r="M78" i="11" s="1"/>
  <c r="E79" i="7"/>
  <c r="P80" i="11"/>
  <c r="Q79" i="11"/>
  <c r="O80" i="11"/>
  <c r="M80" i="11"/>
  <c r="N80" i="11" s="1"/>
  <c r="G75" i="7"/>
  <c r="G182" i="7" s="1"/>
  <c r="O111" i="11"/>
  <c r="N95" i="11"/>
  <c r="J86" i="7"/>
  <c r="J76" i="7" s="1"/>
  <c r="H86" i="7"/>
  <c r="H76" i="7" s="1"/>
  <c r="K86" i="7"/>
  <c r="K76" i="7" s="1"/>
  <c r="G139" i="11"/>
  <c r="Q139" i="7"/>
  <c r="Q139" i="11" s="1"/>
  <c r="L139" i="7"/>
  <c r="L139" i="11" s="1"/>
  <c r="O89" i="11"/>
  <c r="M89" i="11"/>
  <c r="P89" i="11"/>
  <c r="N89" i="11"/>
  <c r="H111" i="11"/>
  <c r="M113" i="11"/>
  <c r="F79" i="7"/>
  <c r="J80" i="11"/>
  <c r="I80" i="11" s="1"/>
  <c r="H80" i="11"/>
  <c r="K80" i="11"/>
  <c r="L79" i="11"/>
  <c r="O83" i="7"/>
  <c r="O75" i="7" s="1"/>
  <c r="M83" i="7"/>
  <c r="M75" i="7" s="1"/>
  <c r="P83" i="7"/>
  <c r="P75" i="7" s="1"/>
  <c r="N83" i="7"/>
  <c r="N75" i="7" s="1"/>
  <c r="G138" i="7"/>
  <c r="D74" i="7"/>
  <c r="G74" i="7" s="1"/>
  <c r="G140" i="11"/>
  <c r="F140" i="7"/>
  <c r="E140" i="7"/>
  <c r="C140" i="7"/>
  <c r="K83" i="11"/>
  <c r="J83" i="11"/>
  <c r="H83" i="11"/>
  <c r="L51" i="7"/>
  <c r="L205" i="6"/>
  <c r="C15" i="11"/>
  <c r="F15" i="11"/>
  <c r="P86" i="11"/>
  <c r="M86" i="11"/>
  <c r="N86" i="11" s="1"/>
  <c r="O86" i="11"/>
  <c r="K89" i="11"/>
  <c r="H89" i="11"/>
  <c r="I89" i="11" s="1"/>
  <c r="J89" i="11"/>
  <c r="M199" i="6"/>
  <c r="J92" i="7"/>
  <c r="J78" i="7" s="1"/>
  <c r="H92" i="7"/>
  <c r="H78" i="7" s="1"/>
  <c r="K92" i="7"/>
  <c r="K78" i="7" s="1"/>
  <c r="I92" i="7"/>
  <c r="I78" i="7" s="1"/>
  <c r="C76" i="11"/>
  <c r="D86" i="11"/>
  <c r="E79" i="11"/>
  <c r="E74" i="11"/>
  <c r="C10" i="13"/>
  <c r="D11" i="13"/>
  <c r="F11" i="13" s="1"/>
  <c r="F74" i="11"/>
  <c r="F79" i="11"/>
  <c r="F75" i="11"/>
  <c r="E75" i="11"/>
  <c r="Q97" i="11"/>
  <c r="Q96" i="11" s="1"/>
  <c r="Q95" i="11" s="1"/>
  <c r="M96" i="11"/>
  <c r="M159" i="7"/>
  <c r="G209" i="6"/>
  <c r="M65" i="7"/>
  <c r="G204" i="6"/>
  <c r="D15" i="7"/>
  <c r="N205" i="6"/>
  <c r="D30" i="11"/>
  <c r="J86" i="11"/>
  <c r="H86" i="11"/>
  <c r="I86" i="11" s="1"/>
  <c r="K86" i="11"/>
  <c r="O89" i="7"/>
  <c r="O77" i="7" s="1"/>
  <c r="M89" i="7"/>
  <c r="M77" i="7" s="1"/>
  <c r="P89" i="7"/>
  <c r="P77" i="7" s="1"/>
  <c r="N89" i="7"/>
  <c r="N77" i="7" s="1"/>
  <c r="D89" i="7"/>
  <c r="D77" i="7" s="1"/>
  <c r="G77" i="7"/>
  <c r="G184" i="7" s="1"/>
  <c r="G146" i="11"/>
  <c r="F146" i="7"/>
  <c r="E146" i="7"/>
  <c r="C146" i="7"/>
  <c r="G205" i="7"/>
  <c r="Q166" i="11"/>
  <c r="Q165" i="11" s="1"/>
  <c r="Q164" i="11" s="1"/>
  <c r="M165" i="11"/>
  <c r="Q166" i="7"/>
  <c r="Q165" i="7" s="1"/>
  <c r="Q164" i="7" s="1"/>
  <c r="M165" i="7"/>
  <c r="M164" i="7" s="1"/>
  <c r="M153" i="7"/>
  <c r="G207" i="6"/>
  <c r="H148" i="7"/>
  <c r="M97" i="7"/>
  <c r="H95" i="7"/>
  <c r="F73" i="7"/>
  <c r="C79" i="7"/>
  <c r="G144" i="11"/>
  <c r="F144" i="7"/>
  <c r="F144" i="11" s="1"/>
  <c r="E144" i="7"/>
  <c r="E144" i="11" s="1"/>
  <c r="C144" i="7"/>
  <c r="C144" i="11" s="1"/>
  <c r="C69" i="7"/>
  <c r="P92" i="7"/>
  <c r="P78" i="7" s="1"/>
  <c r="O92" i="7"/>
  <c r="O78" i="7" s="1"/>
  <c r="M92" i="7"/>
  <c r="M78" i="7" s="1"/>
  <c r="J80" i="7"/>
  <c r="H80" i="7"/>
  <c r="K80" i="7"/>
  <c r="I80" i="7"/>
  <c r="L79" i="7"/>
  <c r="O83" i="11"/>
  <c r="M83" i="11"/>
  <c r="N83" i="11"/>
  <c r="P83" i="11"/>
  <c r="G142" i="11"/>
  <c r="F142" i="7"/>
  <c r="E142" i="7"/>
  <c r="C142" i="7"/>
  <c r="G203" i="7"/>
  <c r="AB127" i="6"/>
  <c r="X127" i="6"/>
  <c r="M59" i="7"/>
  <c r="G202" i="6"/>
  <c r="E73" i="7"/>
  <c r="P80" i="7"/>
  <c r="Q79" i="7"/>
  <c r="O80" i="7"/>
  <c r="M80" i="7"/>
  <c r="K83" i="7"/>
  <c r="K75" i="7" s="1"/>
  <c r="J83" i="7"/>
  <c r="J75" i="7" s="1"/>
  <c r="H83" i="7"/>
  <c r="H75" i="7" s="1"/>
  <c r="I15" i="11"/>
  <c r="M113" i="7"/>
  <c r="H111" i="7"/>
  <c r="M53" i="7"/>
  <c r="H51" i="7"/>
  <c r="G200" i="6"/>
  <c r="E15" i="11"/>
  <c r="D16" i="11"/>
  <c r="P86" i="7"/>
  <c r="P76" i="7" s="1"/>
  <c r="O86" i="7"/>
  <c r="O76" i="7" s="1"/>
  <c r="M86" i="7"/>
  <c r="M76" i="7" s="1"/>
  <c r="K89" i="7"/>
  <c r="K77" i="7" s="1"/>
  <c r="J89" i="7"/>
  <c r="J77" i="7" s="1"/>
  <c r="H89" i="7"/>
  <c r="H77" i="7" s="1"/>
  <c r="K206" i="6"/>
  <c r="J92" i="11"/>
  <c r="J78" i="11" s="1"/>
  <c r="H92" i="11"/>
  <c r="H78" i="11" s="1"/>
  <c r="K92" i="11"/>
  <c r="K78" i="11" s="1"/>
  <c r="D89" i="11"/>
  <c r="E76" i="11"/>
  <c r="F76" i="11"/>
  <c r="C79" i="11"/>
  <c r="C74" i="11"/>
  <c r="D80" i="11"/>
  <c r="D83" i="11"/>
  <c r="C75" i="11"/>
  <c r="D92" i="11"/>
  <c r="D78" i="11" s="1"/>
  <c r="G78" i="11" s="1"/>
  <c r="O35" i="12"/>
  <c r="L35" i="12"/>
  <c r="L38" i="12"/>
  <c r="M38" i="12"/>
  <c r="I35" i="12"/>
  <c r="J35" i="12"/>
  <c r="N46" i="12"/>
  <c r="I46" i="12"/>
  <c r="D46" i="12"/>
  <c r="M46" i="12"/>
  <c r="C46" i="12"/>
  <c r="O46" i="12"/>
  <c r="G36" i="12"/>
  <c r="O37" i="12"/>
  <c r="L37" i="12"/>
  <c r="J38" i="12"/>
  <c r="G38" i="12"/>
  <c r="L53" i="12"/>
  <c r="G53" i="12"/>
  <c r="B53" i="12"/>
  <c r="H53" i="12"/>
  <c r="O53" i="12"/>
  <c r="J53" i="12"/>
  <c r="L42" i="12"/>
  <c r="C16" i="12"/>
  <c r="G37" i="12"/>
  <c r="J37" i="12"/>
  <c r="B59" i="12"/>
  <c r="N36" i="12"/>
  <c r="M36" i="12"/>
  <c r="N39" i="12"/>
  <c r="I39" i="12"/>
  <c r="D39" i="12"/>
  <c r="C39" i="12"/>
  <c r="E39" i="12"/>
  <c r="N35" i="12"/>
  <c r="N38" i="12"/>
  <c r="O38" i="12"/>
  <c r="G35" i="12"/>
  <c r="L46" i="12"/>
  <c r="G46" i="12"/>
  <c r="B46" i="12"/>
  <c r="H46" i="12"/>
  <c r="J46" i="12"/>
  <c r="E46" i="12"/>
  <c r="J36" i="12"/>
  <c r="I36" i="12"/>
  <c r="N37" i="12"/>
  <c r="I38" i="12"/>
  <c r="C37" i="12"/>
  <c r="N53" i="12"/>
  <c r="I53" i="12"/>
  <c r="D53" i="12"/>
  <c r="M53" i="12"/>
  <c r="C53" i="12"/>
  <c r="E53" i="12"/>
  <c r="I37" i="12"/>
  <c r="L70" i="12"/>
  <c r="E59" i="12"/>
  <c r="D59" i="12"/>
  <c r="L36" i="12"/>
  <c r="O36" i="12"/>
  <c r="L39" i="12"/>
  <c r="G39" i="12"/>
  <c r="B39" i="12"/>
  <c r="O39" i="12"/>
  <c r="J39" i="12"/>
  <c r="C14" i="12"/>
  <c r="C38" i="12"/>
  <c r="C36" i="12"/>
  <c r="C35" i="12"/>
  <c r="M35" i="12"/>
  <c r="H38" i="12"/>
  <c r="H35" i="12"/>
  <c r="M37" i="12"/>
  <c r="H37" i="12"/>
  <c r="I76" i="11" l="1"/>
  <c r="N76" i="11"/>
  <c r="I74" i="11"/>
  <c r="I77" i="11"/>
  <c r="G181" i="7"/>
  <c r="G73" i="7"/>
  <c r="N74" i="11"/>
  <c r="D74" i="11"/>
  <c r="G74" i="11" s="1"/>
  <c r="D79" i="11"/>
  <c r="I92" i="11"/>
  <c r="D75" i="11"/>
  <c r="G75" i="11" s="1"/>
  <c r="C73" i="11"/>
  <c r="D77" i="11"/>
  <c r="I89" i="7"/>
  <c r="I77" i="7" s="1"/>
  <c r="L77" i="7" s="1"/>
  <c r="Q76" i="7"/>
  <c r="N86" i="7"/>
  <c r="N76" i="7" s="1"/>
  <c r="D15" i="11"/>
  <c r="G199" i="6"/>
  <c r="Q53" i="7"/>
  <c r="Q52" i="7" s="1"/>
  <c r="M52" i="7"/>
  <c r="Q113" i="7"/>
  <c r="Q112" i="7" s="1"/>
  <c r="Q111" i="7" s="1"/>
  <c r="M112" i="7"/>
  <c r="M111" i="7" s="1"/>
  <c r="I83" i="7"/>
  <c r="I75" i="7" s="1"/>
  <c r="L75" i="7" s="1"/>
  <c r="M79" i="7"/>
  <c r="M74" i="7"/>
  <c r="P74" i="7"/>
  <c r="P79" i="7"/>
  <c r="E142" i="11"/>
  <c r="E183" i="7"/>
  <c r="F142" i="11"/>
  <c r="F183" i="7"/>
  <c r="P75" i="11"/>
  <c r="M75" i="11"/>
  <c r="K79" i="7"/>
  <c r="K74" i="7"/>
  <c r="J74" i="7"/>
  <c r="J79" i="7"/>
  <c r="Q97" i="7"/>
  <c r="Q96" i="7" s="1"/>
  <c r="Q95" i="7" s="1"/>
  <c r="M96" i="7"/>
  <c r="M95" i="7" s="1"/>
  <c r="G205" i="6"/>
  <c r="M164" i="11"/>
  <c r="E146" i="11"/>
  <c r="E185" i="7"/>
  <c r="F146" i="11"/>
  <c r="F185" i="7"/>
  <c r="G190" i="7"/>
  <c r="G204" i="7" s="1"/>
  <c r="G197" i="7"/>
  <c r="J76" i="11"/>
  <c r="Q65" i="7"/>
  <c r="Q64" i="7" s="1"/>
  <c r="M64" i="7"/>
  <c r="K204" i="6" s="1"/>
  <c r="Q159" i="7"/>
  <c r="Q158" i="7" s="1"/>
  <c r="M158" i="7"/>
  <c r="K209" i="6" s="1"/>
  <c r="E73" i="11"/>
  <c r="D76" i="11"/>
  <c r="J77" i="11"/>
  <c r="O76" i="11"/>
  <c r="J75" i="11"/>
  <c r="K75" i="11"/>
  <c r="E140" i="11"/>
  <c r="E182" i="7"/>
  <c r="F140" i="11"/>
  <c r="F182" i="7"/>
  <c r="D79" i="7"/>
  <c r="G138" i="11"/>
  <c r="G137" i="11" s="1"/>
  <c r="C14" i="13" s="1"/>
  <c r="D14" i="13" s="1"/>
  <c r="F14" i="13" s="1"/>
  <c r="F138" i="7"/>
  <c r="G137" i="7"/>
  <c r="E138" i="7"/>
  <c r="C138" i="7"/>
  <c r="D138" i="7" s="1"/>
  <c r="H74" i="11"/>
  <c r="H79" i="11"/>
  <c r="F184" i="7"/>
  <c r="P77" i="11"/>
  <c r="O77" i="11"/>
  <c r="I86" i="7"/>
  <c r="I76" i="7" s="1"/>
  <c r="L76" i="7"/>
  <c r="G195" i="7"/>
  <c r="G188" i="7"/>
  <c r="G202" i="7" s="1"/>
  <c r="O79" i="11"/>
  <c r="O74" i="11"/>
  <c r="N92" i="11"/>
  <c r="N79" i="11" s="1"/>
  <c r="O79" i="7"/>
  <c r="O74" i="7"/>
  <c r="N80" i="7"/>
  <c r="Q59" i="7"/>
  <c r="Q58" i="7" s="1"/>
  <c r="M58" i="7"/>
  <c r="K202" i="6" s="1"/>
  <c r="AG127" i="6"/>
  <c r="AH127" i="6" s="1"/>
  <c r="AC127" i="6"/>
  <c r="C142" i="11"/>
  <c r="C183" i="7"/>
  <c r="D142" i="7"/>
  <c r="N75" i="11"/>
  <c r="O75" i="11"/>
  <c r="I79" i="7"/>
  <c r="I74" i="7"/>
  <c r="H74" i="7"/>
  <c r="H79" i="7"/>
  <c r="N92" i="7"/>
  <c r="N78" i="7" s="1"/>
  <c r="D144" i="7"/>
  <c r="D144" i="11" s="1"/>
  <c r="Q153" i="7"/>
  <c r="Q152" i="7" s="1"/>
  <c r="Q148" i="7" s="1"/>
  <c r="M152" i="7"/>
  <c r="C146" i="11"/>
  <c r="C185" i="7"/>
  <c r="D146" i="7"/>
  <c r="C184" i="7"/>
  <c r="Q77" i="7"/>
  <c r="K76" i="11"/>
  <c r="H76" i="11"/>
  <c r="M95" i="11"/>
  <c r="F73" i="11"/>
  <c r="D10" i="13"/>
  <c r="F10" i="13" s="1"/>
  <c r="G76" i="11"/>
  <c r="L78" i="7"/>
  <c r="H77" i="11"/>
  <c r="K77" i="11"/>
  <c r="M76" i="11"/>
  <c r="P76" i="11"/>
  <c r="H75" i="11"/>
  <c r="I83" i="11"/>
  <c r="I79" i="11" s="1"/>
  <c r="C140" i="11"/>
  <c r="C182" i="7"/>
  <c r="C188" i="7" s="1"/>
  <c r="D140" i="7"/>
  <c r="D73" i="7"/>
  <c r="Q75" i="7"/>
  <c r="K79" i="11"/>
  <c r="K74" i="11"/>
  <c r="J74" i="11"/>
  <c r="J79" i="11"/>
  <c r="M112" i="11"/>
  <c r="Q113" i="11"/>
  <c r="Q112" i="11" s="1"/>
  <c r="Q111" i="11" s="1"/>
  <c r="C67" i="7"/>
  <c r="N77" i="11"/>
  <c r="M77" i="11"/>
  <c r="M79" i="11"/>
  <c r="M74" i="11"/>
  <c r="P74" i="11"/>
  <c r="P79" i="11"/>
  <c r="E184" i="7"/>
  <c r="D58" i="12"/>
  <c r="E58" i="12"/>
  <c r="D57" i="12"/>
  <c r="E57" i="12"/>
  <c r="M39" i="12"/>
  <c r="C59" i="12"/>
  <c r="B60" i="12"/>
  <c r="H36" i="12"/>
  <c r="L49" i="12"/>
  <c r="H39" i="12"/>
  <c r="D60" i="12"/>
  <c r="E60" i="12"/>
  <c r="B58" i="12"/>
  <c r="B57" i="12"/>
  <c r="D11" i="7" l="1"/>
  <c r="C213" i="6"/>
  <c r="C202" i="7"/>
  <c r="D138" i="11"/>
  <c r="D137" i="7"/>
  <c r="D181" i="7"/>
  <c r="K73" i="11"/>
  <c r="Q76" i="11"/>
  <c r="L77" i="11"/>
  <c r="L76" i="11"/>
  <c r="D146" i="11"/>
  <c r="D185" i="7"/>
  <c r="K207" i="6"/>
  <c r="M148" i="7"/>
  <c r="C195" i="7"/>
  <c r="L74" i="7"/>
  <c r="H73" i="7"/>
  <c r="O73" i="7"/>
  <c r="O73" i="11"/>
  <c r="E138" i="11"/>
  <c r="E137" i="7"/>
  <c r="E180" i="7" s="1"/>
  <c r="E181" i="7"/>
  <c r="D184" i="7"/>
  <c r="K73" i="7"/>
  <c r="Q75" i="11"/>
  <c r="P73" i="7"/>
  <c r="M51" i="7"/>
  <c r="K200" i="6"/>
  <c r="G77" i="11"/>
  <c r="I78" i="11"/>
  <c r="G180" i="7"/>
  <c r="P73" i="11"/>
  <c r="M73" i="11"/>
  <c r="Q74" i="11"/>
  <c r="Q77" i="11"/>
  <c r="M111" i="11"/>
  <c r="J73" i="11"/>
  <c r="D180" i="7"/>
  <c r="D140" i="11"/>
  <c r="D182" i="7"/>
  <c r="I75" i="11"/>
  <c r="C190" i="7"/>
  <c r="C197" i="7"/>
  <c r="C191" i="7"/>
  <c r="Q78" i="7"/>
  <c r="I73" i="7"/>
  <c r="D142" i="11"/>
  <c r="D183" i="7"/>
  <c r="C196" i="7"/>
  <c r="C189" i="7"/>
  <c r="N74" i="7"/>
  <c r="N79" i="7"/>
  <c r="N78" i="11"/>
  <c r="L74" i="11"/>
  <c r="H73" i="11"/>
  <c r="C138" i="11"/>
  <c r="C137" i="7"/>
  <c r="C180" i="7" s="1"/>
  <c r="C181" i="7"/>
  <c r="F138" i="11"/>
  <c r="F137" i="7"/>
  <c r="F180" i="7" s="1"/>
  <c r="F181" i="7"/>
  <c r="J73" i="7"/>
  <c r="M73" i="7"/>
  <c r="Q74" i="7"/>
  <c r="Q51" i="7"/>
  <c r="D73" i="11"/>
  <c r="G194" i="7"/>
  <c r="G187" i="7"/>
  <c r="C60" i="12"/>
  <c r="B56" i="12"/>
  <c r="E56" i="12"/>
  <c r="C56" i="12"/>
  <c r="D56" i="12"/>
  <c r="C57" i="12"/>
  <c r="C58" i="12"/>
  <c r="Q73" i="7" l="1"/>
  <c r="C187" i="7"/>
  <c r="Q78" i="11"/>
  <c r="N73" i="7"/>
  <c r="D14" i="7"/>
  <c r="C216" i="6"/>
  <c r="C205" i="7"/>
  <c r="L78" i="11"/>
  <c r="K199" i="6"/>
  <c r="E137" i="11"/>
  <c r="L73" i="7"/>
  <c r="D137" i="11"/>
  <c r="C233" i="6"/>
  <c r="C226" i="6"/>
  <c r="I73" i="11"/>
  <c r="G186" i="7"/>
  <c r="G201" i="7"/>
  <c r="N73" i="11"/>
  <c r="F137" i="11"/>
  <c r="C137" i="11"/>
  <c r="D12" i="7"/>
  <c r="C214" i="6"/>
  <c r="C203" i="7"/>
  <c r="C198" i="7"/>
  <c r="D13" i="7"/>
  <c r="C215" i="6"/>
  <c r="C204" i="7"/>
  <c r="Q73" i="11"/>
  <c r="K205" i="6"/>
  <c r="L75" i="11"/>
  <c r="G73" i="11"/>
  <c r="D69" i="7"/>
  <c r="D195" i="7" l="1"/>
  <c r="D188" i="7"/>
  <c r="D71" i="7"/>
  <c r="D70" i="7"/>
  <c r="D72" i="7"/>
  <c r="C186" i="7"/>
  <c r="D10" i="7"/>
  <c r="C212" i="6"/>
  <c r="C201" i="7"/>
  <c r="C235" i="6"/>
  <c r="C228" i="6"/>
  <c r="C234" i="6"/>
  <c r="C227" i="6"/>
  <c r="L73" i="11"/>
  <c r="C239" i="6"/>
  <c r="C245" i="6" s="1"/>
  <c r="C236" i="6"/>
  <c r="C229" i="6"/>
  <c r="C194" i="7"/>
  <c r="C264" i="6" l="1"/>
  <c r="C283" i="6" s="1"/>
  <c r="C258" i="6"/>
  <c r="C242" i="6"/>
  <c r="C248" i="6" s="1"/>
  <c r="C247" i="6"/>
  <c r="C266" i="6" s="1"/>
  <c r="C285" i="6" s="1"/>
  <c r="C241" i="6"/>
  <c r="D68" i="7"/>
  <c r="D191" i="7"/>
  <c r="D189" i="7"/>
  <c r="D9" i="7"/>
  <c r="C240" i="6"/>
  <c r="C246" i="6" s="1"/>
  <c r="C260" i="6"/>
  <c r="C232" i="6"/>
  <c r="C225" i="6"/>
  <c r="C211" i="6"/>
  <c r="D197" i="7"/>
  <c r="D190" i="7"/>
  <c r="E11" i="7"/>
  <c r="D213" i="6"/>
  <c r="D202" i="7"/>
  <c r="C259" i="6" l="1"/>
  <c r="C265" i="6"/>
  <c r="C284" i="6" s="1"/>
  <c r="C261" i="6"/>
  <c r="C267" i="6"/>
  <c r="C286" i="6" s="1"/>
  <c r="E69" i="7"/>
  <c r="C224" i="6"/>
  <c r="C160" i="11"/>
  <c r="C279" i="6"/>
  <c r="E12" i="7"/>
  <c r="D214" i="6"/>
  <c r="D203" i="7"/>
  <c r="E14" i="7"/>
  <c r="D216" i="6"/>
  <c r="D205" i="7"/>
  <c r="C154" i="11"/>
  <c r="C277" i="6"/>
  <c r="C252" i="6"/>
  <c r="D233" i="6"/>
  <c r="D226" i="6"/>
  <c r="E13" i="7"/>
  <c r="D215" i="6"/>
  <c r="D204" i="7"/>
  <c r="C231" i="6"/>
  <c r="C238" i="6"/>
  <c r="C237" i="6" s="1"/>
  <c r="C254" i="6"/>
  <c r="D196" i="7"/>
  <c r="D198" i="7"/>
  <c r="D187" i="7"/>
  <c r="D194" i="7"/>
  <c r="D67" i="7"/>
  <c r="D186" i="7" l="1"/>
  <c r="E10" i="7"/>
  <c r="D201" i="7"/>
  <c r="C244" i="6"/>
  <c r="D235" i="6"/>
  <c r="D228" i="6"/>
  <c r="E72" i="7"/>
  <c r="D234" i="6"/>
  <c r="D227" i="6"/>
  <c r="E188" i="7"/>
  <c r="E195" i="7"/>
  <c r="C63" i="11"/>
  <c r="C273" i="6"/>
  <c r="E71" i="7"/>
  <c r="C57" i="11"/>
  <c r="C271" i="6"/>
  <c r="D239" i="6" s="1"/>
  <c r="D245" i="6" s="1"/>
  <c r="C152" i="11"/>
  <c r="D236" i="6"/>
  <c r="D229" i="6"/>
  <c r="E70" i="7"/>
  <c r="C158" i="11"/>
  <c r="C163" i="11"/>
  <c r="C280" i="6"/>
  <c r="C255" i="6"/>
  <c r="C157" i="11"/>
  <c r="C278" i="6"/>
  <c r="C253" i="6"/>
  <c r="B64" i="12"/>
  <c r="B66" i="12"/>
  <c r="D264" i="6" l="1"/>
  <c r="D283" i="6" s="1"/>
  <c r="D258" i="6"/>
  <c r="C60" i="11"/>
  <c r="C272" i="6"/>
  <c r="C155" i="11"/>
  <c r="H159" i="11"/>
  <c r="C184" i="11"/>
  <c r="E196" i="7"/>
  <c r="E189" i="7"/>
  <c r="C55" i="11"/>
  <c r="E190" i="7"/>
  <c r="E197" i="7"/>
  <c r="E68" i="7"/>
  <c r="C66" i="11"/>
  <c r="C274" i="6"/>
  <c r="C161" i="11"/>
  <c r="D242" i="6"/>
  <c r="D248" i="6" s="1"/>
  <c r="H153" i="11"/>
  <c r="C182" i="11"/>
  <c r="E9" i="7"/>
  <c r="C61" i="11"/>
  <c r="F11" i="7"/>
  <c r="E213" i="6"/>
  <c r="E202" i="7"/>
  <c r="D240" i="6"/>
  <c r="D246" i="6" s="1"/>
  <c r="E191" i="7"/>
  <c r="E198" i="7" s="1"/>
  <c r="D241" i="6"/>
  <c r="D247" i="6" s="1"/>
  <c r="C243" i="6"/>
  <c r="C257" i="6"/>
  <c r="C263" i="6"/>
  <c r="B22" i="12"/>
  <c r="B65" i="12"/>
  <c r="B67" i="12"/>
  <c r="B24" i="12"/>
  <c r="B87" i="12" l="1"/>
  <c r="B85" i="12"/>
  <c r="D259" i="6"/>
  <c r="D265" i="6"/>
  <c r="D284" i="6" s="1"/>
  <c r="D267" i="6"/>
  <c r="D286" i="6" s="1"/>
  <c r="D261" i="6"/>
  <c r="D260" i="6"/>
  <c r="D266" i="6"/>
  <c r="D285" i="6" s="1"/>
  <c r="C282" i="6"/>
  <c r="C262" i="6"/>
  <c r="E233" i="6"/>
  <c r="E226" i="6"/>
  <c r="H62" i="11"/>
  <c r="C71" i="11"/>
  <c r="H162" i="11"/>
  <c r="C185" i="11"/>
  <c r="C64" i="11"/>
  <c r="F13" i="7"/>
  <c r="E215" i="6"/>
  <c r="E204" i="7"/>
  <c r="F12" i="7"/>
  <c r="E214" i="6"/>
  <c r="E203" i="7"/>
  <c r="H156" i="11"/>
  <c r="C183" i="11"/>
  <c r="D154" i="11"/>
  <c r="D277" i="6"/>
  <c r="D252" i="6"/>
  <c r="C151" i="11"/>
  <c r="C276" i="6"/>
  <c r="C275" i="6" s="1"/>
  <c r="C256" i="6"/>
  <c r="C251" i="6"/>
  <c r="F14" i="7"/>
  <c r="E216" i="6"/>
  <c r="E205" i="7"/>
  <c r="F69" i="7"/>
  <c r="E194" i="7"/>
  <c r="E187" i="7"/>
  <c r="E67" i="7"/>
  <c r="H56" i="11"/>
  <c r="C69" i="11"/>
  <c r="C58" i="11"/>
  <c r="B25" i="12"/>
  <c r="B23" i="12"/>
  <c r="B86" i="12" l="1"/>
  <c r="B88" i="12"/>
  <c r="H59" i="11"/>
  <c r="C70" i="11"/>
  <c r="E186" i="7"/>
  <c r="F10" i="7"/>
  <c r="E201" i="7"/>
  <c r="F195" i="7"/>
  <c r="F188" i="7"/>
  <c r="F72" i="7"/>
  <c r="C149" i="11"/>
  <c r="F70" i="7"/>
  <c r="E235" i="6"/>
  <c r="E228" i="6"/>
  <c r="C190" i="11"/>
  <c r="D163" i="11"/>
  <c r="D280" i="6"/>
  <c r="D255" i="6"/>
  <c r="C188" i="11"/>
  <c r="E236" i="6"/>
  <c r="E229" i="6"/>
  <c r="C54" i="11"/>
  <c r="C270" i="6"/>
  <c r="C269" i="6" s="1"/>
  <c r="C250" i="6"/>
  <c r="D57" i="11"/>
  <c r="D271" i="6"/>
  <c r="E239" i="6" s="1"/>
  <c r="E245" i="6" s="1"/>
  <c r="D152" i="11"/>
  <c r="E234" i="6"/>
  <c r="E227" i="6"/>
  <c r="F71" i="7"/>
  <c r="F9" i="7"/>
  <c r="H65" i="11"/>
  <c r="C72" i="11"/>
  <c r="C281" i="6"/>
  <c r="D212" i="6"/>
  <c r="D160" i="11"/>
  <c r="D279" i="6"/>
  <c r="D254" i="6"/>
  <c r="D157" i="11"/>
  <c r="D278" i="6"/>
  <c r="D253" i="6"/>
  <c r="C64" i="12"/>
  <c r="B63" i="12"/>
  <c r="E258" i="6" l="1"/>
  <c r="E264" i="6"/>
  <c r="E283" i="6" s="1"/>
  <c r="F213" i="6" s="1"/>
  <c r="D60" i="11"/>
  <c r="D272" i="6"/>
  <c r="D155" i="11"/>
  <c r="D232" i="6"/>
  <c r="D225" i="6"/>
  <c r="D211" i="6"/>
  <c r="C191" i="11"/>
  <c r="C198" i="11"/>
  <c r="E240" i="6"/>
  <c r="E246" i="6" s="1"/>
  <c r="C52" i="11"/>
  <c r="D11" i="11"/>
  <c r="C202" i="11"/>
  <c r="D13" i="11"/>
  <c r="C204" i="11"/>
  <c r="C148" i="11"/>
  <c r="C180" i="11" s="1"/>
  <c r="H150" i="11"/>
  <c r="C181" i="11"/>
  <c r="C189" i="11"/>
  <c r="C196" i="11"/>
  <c r="D63" i="11"/>
  <c r="D273" i="6"/>
  <c r="D158" i="11"/>
  <c r="F197" i="7"/>
  <c r="F190" i="7"/>
  <c r="I153" i="11"/>
  <c r="D182" i="11"/>
  <c r="D55" i="11"/>
  <c r="C195" i="11"/>
  <c r="D66" i="11"/>
  <c r="D274" i="6"/>
  <c r="E242" i="6" s="1"/>
  <c r="E248" i="6" s="1"/>
  <c r="D161" i="11"/>
  <c r="C197" i="11"/>
  <c r="E247" i="6"/>
  <c r="E266" i="6" s="1"/>
  <c r="E285" i="6" s="1"/>
  <c r="E241" i="6"/>
  <c r="F189" i="7"/>
  <c r="F191" i="7"/>
  <c r="L11" i="7"/>
  <c r="F202" i="7"/>
  <c r="F68" i="7"/>
  <c r="C65" i="12"/>
  <c r="B21" i="12"/>
  <c r="C22" i="12"/>
  <c r="C67" i="12"/>
  <c r="C66" i="12"/>
  <c r="C85" i="12" l="1"/>
  <c r="B84" i="12"/>
  <c r="E267" i="6"/>
  <c r="E286" i="6" s="1"/>
  <c r="E261" i="6"/>
  <c r="F233" i="6"/>
  <c r="F226" i="6"/>
  <c r="E259" i="6"/>
  <c r="E265" i="6"/>
  <c r="E284" i="6" s="1"/>
  <c r="L14" i="7"/>
  <c r="F216" i="6"/>
  <c r="F205" i="7"/>
  <c r="F187" i="7"/>
  <c r="F194" i="7" s="1"/>
  <c r="F67" i="7"/>
  <c r="L69" i="7"/>
  <c r="H11" i="7"/>
  <c r="L12" i="7"/>
  <c r="F214" i="6"/>
  <c r="F203" i="7"/>
  <c r="I159" i="11"/>
  <c r="D184" i="11"/>
  <c r="D61" i="11"/>
  <c r="E260" i="6"/>
  <c r="D231" i="6"/>
  <c r="D238" i="6"/>
  <c r="D237" i="6" s="1"/>
  <c r="F198" i="7"/>
  <c r="F196" i="7"/>
  <c r="I162" i="11"/>
  <c r="D185" i="11"/>
  <c r="D64" i="11"/>
  <c r="I56" i="11"/>
  <c r="L13" i="7"/>
  <c r="F215" i="6"/>
  <c r="F204" i="7"/>
  <c r="D12" i="11"/>
  <c r="C203" i="11"/>
  <c r="D71" i="11"/>
  <c r="D69" i="11"/>
  <c r="C51" i="11"/>
  <c r="H53" i="11"/>
  <c r="C68" i="11"/>
  <c r="D14" i="11"/>
  <c r="C205" i="11"/>
  <c r="D224" i="6"/>
  <c r="I156" i="11"/>
  <c r="D183" i="11"/>
  <c r="D58" i="11"/>
  <c r="E154" i="11"/>
  <c r="E277" i="6"/>
  <c r="E252" i="6"/>
  <c r="C24" i="12"/>
  <c r="C25" i="12"/>
  <c r="C23" i="12"/>
  <c r="C86" i="12" l="1"/>
  <c r="C88" i="12"/>
  <c r="C87" i="12"/>
  <c r="E57" i="11"/>
  <c r="E271" i="6"/>
  <c r="I59" i="11"/>
  <c r="C187" i="11"/>
  <c r="C194" i="11" s="1"/>
  <c r="C67" i="11"/>
  <c r="D188" i="11"/>
  <c r="D195" i="11"/>
  <c r="D70" i="11"/>
  <c r="F235" i="6"/>
  <c r="F228" i="6"/>
  <c r="I65" i="11"/>
  <c r="E160" i="11"/>
  <c r="E279" i="6"/>
  <c r="E254" i="6"/>
  <c r="I62" i="11"/>
  <c r="F234" i="6"/>
  <c r="F227" i="6"/>
  <c r="H69" i="7"/>
  <c r="L72" i="7"/>
  <c r="H14" i="7"/>
  <c r="E157" i="11"/>
  <c r="E278" i="6"/>
  <c r="E253" i="6"/>
  <c r="F245" i="6"/>
  <c r="F239" i="6"/>
  <c r="E163" i="11"/>
  <c r="E280" i="6"/>
  <c r="E255" i="6"/>
  <c r="E152" i="11"/>
  <c r="D72" i="11"/>
  <c r="D190" i="11"/>
  <c r="D197" i="11" s="1"/>
  <c r="L71" i="7"/>
  <c r="H13" i="7"/>
  <c r="D244" i="6"/>
  <c r="L70" i="7"/>
  <c r="H12" i="7"/>
  <c r="L140" i="7"/>
  <c r="F186" i="7"/>
  <c r="L10" i="7"/>
  <c r="F201" i="7"/>
  <c r="F236" i="6"/>
  <c r="F229" i="6"/>
  <c r="F258" i="6"/>
  <c r="F252" i="6"/>
  <c r="F264" i="6"/>
  <c r="F283" i="6" s="1"/>
  <c r="D64" i="12"/>
  <c r="F154" i="11" l="1"/>
  <c r="F277" i="6"/>
  <c r="L68" i="7"/>
  <c r="H10" i="7"/>
  <c r="L9" i="7"/>
  <c r="L140" i="11"/>
  <c r="J140" i="7"/>
  <c r="H140" i="7"/>
  <c r="K140" i="7"/>
  <c r="L182" i="7"/>
  <c r="L142" i="7"/>
  <c r="D243" i="6"/>
  <c r="D263" i="6"/>
  <c r="D257" i="6"/>
  <c r="L144" i="7"/>
  <c r="D191" i="11"/>
  <c r="E60" i="11"/>
  <c r="E272" i="6"/>
  <c r="E155" i="11"/>
  <c r="L146" i="7"/>
  <c r="E63" i="11"/>
  <c r="E273" i="6"/>
  <c r="E158" i="11"/>
  <c r="E11" i="11"/>
  <c r="D202" i="11"/>
  <c r="E55" i="11"/>
  <c r="F57" i="11"/>
  <c r="F55" i="11" s="1"/>
  <c r="F271" i="6"/>
  <c r="H70" i="7"/>
  <c r="H71" i="7"/>
  <c r="H9" i="7"/>
  <c r="E13" i="11"/>
  <c r="D204" i="11"/>
  <c r="J153" i="11"/>
  <c r="E182" i="11"/>
  <c r="E66" i="11"/>
  <c r="E274" i="6"/>
  <c r="F242" i="6" s="1"/>
  <c r="F248" i="6" s="1"/>
  <c r="E161" i="11"/>
  <c r="H72" i="7"/>
  <c r="F240" i="6"/>
  <c r="F246" i="6" s="1"/>
  <c r="F241" i="6"/>
  <c r="F247" i="6" s="1"/>
  <c r="D189" i="11"/>
  <c r="C186" i="11"/>
  <c r="D10" i="11"/>
  <c r="C201" i="11"/>
  <c r="D65" i="12"/>
  <c r="D66" i="12"/>
  <c r="E22" i="12"/>
  <c r="D67" i="12"/>
  <c r="D22" i="12"/>
  <c r="D85" i="12" l="1"/>
  <c r="F266" i="6"/>
  <c r="F285" i="6" s="1"/>
  <c r="F260" i="6"/>
  <c r="F259" i="6"/>
  <c r="F265" i="6"/>
  <c r="F284" i="6" s="1"/>
  <c r="F261" i="6"/>
  <c r="F267" i="6"/>
  <c r="F286" i="6" s="1"/>
  <c r="D9" i="11"/>
  <c r="E12" i="11"/>
  <c r="D203" i="11"/>
  <c r="J56" i="11"/>
  <c r="E69" i="11"/>
  <c r="E14" i="11"/>
  <c r="D205" i="11"/>
  <c r="L144" i="11"/>
  <c r="J144" i="7"/>
  <c r="H144" i="7"/>
  <c r="K144" i="7"/>
  <c r="I144" i="7"/>
  <c r="L184" i="7"/>
  <c r="D282" i="6"/>
  <c r="D262" i="6"/>
  <c r="L142" i="11"/>
  <c r="J142" i="7"/>
  <c r="H142" i="7"/>
  <c r="K142" i="7"/>
  <c r="L183" i="7"/>
  <c r="L195" i="7"/>
  <c r="L188" i="7"/>
  <c r="L202" i="7" s="1"/>
  <c r="K140" i="11"/>
  <c r="K182" i="7"/>
  <c r="J140" i="11"/>
  <c r="J182" i="7"/>
  <c r="L138" i="7"/>
  <c r="L67" i="7"/>
  <c r="D196" i="11"/>
  <c r="J162" i="11"/>
  <c r="E185" i="11"/>
  <c r="E64" i="11"/>
  <c r="K56" i="11"/>
  <c r="G57" i="11"/>
  <c r="G55" i="11" s="1"/>
  <c r="J159" i="11"/>
  <c r="E184" i="11"/>
  <c r="E61" i="11"/>
  <c r="L146" i="11"/>
  <c r="J146" i="7"/>
  <c r="H146" i="7"/>
  <c r="K146" i="7"/>
  <c r="I146" i="7"/>
  <c r="L185" i="7"/>
  <c r="J156" i="11"/>
  <c r="E183" i="11"/>
  <c r="E58" i="11"/>
  <c r="D198" i="11"/>
  <c r="D151" i="11"/>
  <c r="D276" i="6"/>
  <c r="D275" i="6" s="1"/>
  <c r="D256" i="6"/>
  <c r="D251" i="6"/>
  <c r="I140" i="7"/>
  <c r="H140" i="11"/>
  <c r="H182" i="7"/>
  <c r="H68" i="7"/>
  <c r="F152" i="11"/>
  <c r="G154" i="11"/>
  <c r="G152" i="11" s="1"/>
  <c r="G182" i="11" s="1"/>
  <c r="D25" i="12"/>
  <c r="D23" i="12"/>
  <c r="G57" i="12"/>
  <c r="E64" i="12"/>
  <c r="J57" i="12"/>
  <c r="I57" i="12"/>
  <c r="D24" i="12"/>
  <c r="D87" i="12" l="1"/>
  <c r="D86" i="12"/>
  <c r="D88" i="12"/>
  <c r="H67" i="7"/>
  <c r="H188" i="7"/>
  <c r="H195" i="7"/>
  <c r="I140" i="11"/>
  <c r="I182" i="7"/>
  <c r="D149" i="11"/>
  <c r="I146" i="11"/>
  <c r="I185" i="7"/>
  <c r="H146" i="11"/>
  <c r="H185" i="7"/>
  <c r="J62" i="11"/>
  <c r="E71" i="11"/>
  <c r="L138" i="11"/>
  <c r="J138" i="7"/>
  <c r="H138" i="7"/>
  <c r="K138" i="7"/>
  <c r="I138" i="7"/>
  <c r="L137" i="7"/>
  <c r="L180" i="7" s="1"/>
  <c r="L181" i="7"/>
  <c r="L196" i="7"/>
  <c r="L189" i="7"/>
  <c r="L203" i="7" s="1"/>
  <c r="K142" i="11"/>
  <c r="K183" i="7"/>
  <c r="J142" i="11"/>
  <c r="J183" i="7"/>
  <c r="I144" i="11"/>
  <c r="I184" i="7"/>
  <c r="H144" i="11"/>
  <c r="H184" i="7"/>
  <c r="E72" i="11"/>
  <c r="F163" i="11"/>
  <c r="F280" i="6"/>
  <c r="F255" i="6"/>
  <c r="F157" i="11"/>
  <c r="F278" i="6"/>
  <c r="F253" i="6"/>
  <c r="K153" i="11"/>
  <c r="F182" i="11"/>
  <c r="D54" i="11"/>
  <c r="D270" i="6"/>
  <c r="D269" i="6" s="1"/>
  <c r="D250" i="6"/>
  <c r="J59" i="11"/>
  <c r="L191" i="7"/>
  <c r="L205" i="7" s="1"/>
  <c r="L198" i="7"/>
  <c r="K146" i="11"/>
  <c r="K185" i="7"/>
  <c r="J146" i="11"/>
  <c r="J185" i="7"/>
  <c r="G69" i="11"/>
  <c r="J65" i="11"/>
  <c r="I142" i="7"/>
  <c r="H142" i="11"/>
  <c r="H183" i="7"/>
  <c r="D281" i="6"/>
  <c r="E212" i="6"/>
  <c r="L190" i="7"/>
  <c r="L204" i="7" s="1"/>
  <c r="K144" i="11"/>
  <c r="K184" i="7"/>
  <c r="J144" i="11"/>
  <c r="J184" i="7"/>
  <c r="E195" i="11"/>
  <c r="E188" i="11"/>
  <c r="L56" i="11"/>
  <c r="E70" i="11"/>
  <c r="F160" i="11"/>
  <c r="F279" i="6"/>
  <c r="F254" i="6"/>
  <c r="E85" i="12"/>
  <c r="H57" i="12"/>
  <c r="C63" i="12"/>
  <c r="H60" i="12"/>
  <c r="G60" i="12"/>
  <c r="J60" i="12"/>
  <c r="I60" i="12"/>
  <c r="J58" i="12"/>
  <c r="I58" i="12"/>
  <c r="H59" i="12"/>
  <c r="G59" i="12"/>
  <c r="G58" i="12"/>
  <c r="J59" i="12"/>
  <c r="I59" i="12"/>
  <c r="F63" i="11" l="1"/>
  <c r="F273" i="6"/>
  <c r="F158" i="11"/>
  <c r="G160" i="11"/>
  <c r="G158" i="11" s="1"/>
  <c r="G184" i="11" s="1"/>
  <c r="L153" i="11"/>
  <c r="F66" i="11"/>
  <c r="F274" i="6"/>
  <c r="F161" i="11"/>
  <c r="G163" i="11"/>
  <c r="G161" i="11" s="1"/>
  <c r="G185" i="11" s="1"/>
  <c r="L194" i="7"/>
  <c r="L187" i="7"/>
  <c r="I138" i="11"/>
  <c r="I137" i="7"/>
  <c r="I180" i="7" s="1"/>
  <c r="I181" i="7"/>
  <c r="H138" i="11"/>
  <c r="H137" i="7"/>
  <c r="H180" i="7" s="1"/>
  <c r="H181" i="7"/>
  <c r="L137" i="11"/>
  <c r="H191" i="7"/>
  <c r="H198" i="7"/>
  <c r="E189" i="11"/>
  <c r="E196" i="11"/>
  <c r="F11" i="11"/>
  <c r="E202" i="11"/>
  <c r="L197" i="7"/>
  <c r="E232" i="6"/>
  <c r="E225" i="6"/>
  <c r="E211" i="6"/>
  <c r="H189" i="7"/>
  <c r="I142" i="11"/>
  <c r="I183" i="7"/>
  <c r="G188" i="11"/>
  <c r="G202" i="11" s="1"/>
  <c r="D52" i="11"/>
  <c r="F60" i="11"/>
  <c r="F272" i="6"/>
  <c r="F155" i="11"/>
  <c r="G157" i="11"/>
  <c r="G155" i="11" s="1"/>
  <c r="G183" i="11" s="1"/>
  <c r="E191" i="11"/>
  <c r="E198" i="11"/>
  <c r="H190" i="7"/>
  <c r="H197" i="7"/>
  <c r="K138" i="11"/>
  <c r="K137" i="7"/>
  <c r="K180" i="7" s="1"/>
  <c r="K181" i="7"/>
  <c r="J138" i="11"/>
  <c r="J137" i="7"/>
  <c r="J180" i="7" s="1"/>
  <c r="J181" i="7"/>
  <c r="E190" i="11"/>
  <c r="I150" i="11"/>
  <c r="D148" i="11"/>
  <c r="D180" i="11" s="1"/>
  <c r="D181" i="11"/>
  <c r="I11" i="7"/>
  <c r="G213" i="6"/>
  <c r="H202" i="7"/>
  <c r="E66" i="12"/>
  <c r="G56" i="12"/>
  <c r="H58" i="12"/>
  <c r="C21" i="12"/>
  <c r="E65" i="12"/>
  <c r="J56" i="12"/>
  <c r="E67" i="12"/>
  <c r="H56" i="12"/>
  <c r="I56" i="12"/>
  <c r="C84" i="12" l="1"/>
  <c r="G233" i="6"/>
  <c r="G226" i="6"/>
  <c r="F13" i="11"/>
  <c r="E204" i="11"/>
  <c r="J137" i="11"/>
  <c r="I12" i="7"/>
  <c r="G214" i="6"/>
  <c r="H203" i="7"/>
  <c r="E231" i="6"/>
  <c r="E238" i="6"/>
  <c r="E237" i="6" s="1"/>
  <c r="F69" i="11"/>
  <c r="I137" i="11"/>
  <c r="K162" i="11"/>
  <c r="F185" i="11"/>
  <c r="F64" i="11"/>
  <c r="G66" i="11"/>
  <c r="G64" i="11" s="1"/>
  <c r="I69" i="7"/>
  <c r="E197" i="11"/>
  <c r="K137" i="11"/>
  <c r="I13" i="7"/>
  <c r="G215" i="6"/>
  <c r="H204" i="7"/>
  <c r="F14" i="11"/>
  <c r="E205" i="11"/>
  <c r="K156" i="11"/>
  <c r="F183" i="11"/>
  <c r="F58" i="11"/>
  <c r="G60" i="11"/>
  <c r="G58" i="11" s="1"/>
  <c r="I53" i="11"/>
  <c r="D51" i="11"/>
  <c r="D68" i="11"/>
  <c r="G195" i="11"/>
  <c r="H196" i="7"/>
  <c r="E224" i="6"/>
  <c r="F12" i="11"/>
  <c r="E203" i="11"/>
  <c r="I14" i="7"/>
  <c r="G216" i="6"/>
  <c r="H205" i="7"/>
  <c r="H194" i="7"/>
  <c r="H187" i="7"/>
  <c r="H137" i="11"/>
  <c r="L186" i="7"/>
  <c r="L201" i="7"/>
  <c r="K159" i="11"/>
  <c r="F184" i="11"/>
  <c r="F61" i="11"/>
  <c r="G63" i="11"/>
  <c r="G61" i="11" s="1"/>
  <c r="E25" i="12"/>
  <c r="E23" i="12"/>
  <c r="E24" i="12"/>
  <c r="E87" i="12" l="1"/>
  <c r="E86" i="12"/>
  <c r="E88" i="12"/>
  <c r="G71" i="11"/>
  <c r="I72" i="7"/>
  <c r="G70" i="11"/>
  <c r="I188" i="7"/>
  <c r="I195" i="7"/>
  <c r="G72" i="11"/>
  <c r="F188" i="11"/>
  <c r="F195" i="11"/>
  <c r="E244" i="6"/>
  <c r="G234" i="6"/>
  <c r="G227" i="6"/>
  <c r="F70" i="11"/>
  <c r="I71" i="7"/>
  <c r="K62" i="11"/>
  <c r="L159" i="11"/>
  <c r="H186" i="7"/>
  <c r="I10" i="7"/>
  <c r="H201" i="7"/>
  <c r="G236" i="6"/>
  <c r="G229" i="6"/>
  <c r="D194" i="11"/>
  <c r="D187" i="11"/>
  <c r="D67" i="11"/>
  <c r="K59" i="11"/>
  <c r="L156" i="11"/>
  <c r="F72" i="11"/>
  <c r="G235" i="6"/>
  <c r="G228" i="6"/>
  <c r="K65" i="11"/>
  <c r="L162" i="11"/>
  <c r="I70" i="7"/>
  <c r="F71" i="11"/>
  <c r="G239" i="6"/>
  <c r="G245" i="6" s="1"/>
  <c r="G264" i="6" l="1"/>
  <c r="G283" i="6" s="1"/>
  <c r="G258" i="6"/>
  <c r="I196" i="7"/>
  <c r="I189" i="7"/>
  <c r="G242" i="6"/>
  <c r="G248" i="6" s="1"/>
  <c r="I68" i="7"/>
  <c r="L62" i="11"/>
  <c r="I190" i="7"/>
  <c r="I197" i="7" s="1"/>
  <c r="F196" i="11"/>
  <c r="F189" i="11"/>
  <c r="G191" i="11"/>
  <c r="G205" i="11" s="1"/>
  <c r="G198" i="11"/>
  <c r="G189" i="11"/>
  <c r="G203" i="11" s="1"/>
  <c r="G196" i="11"/>
  <c r="F190" i="11"/>
  <c r="F197" i="11" s="1"/>
  <c r="L65" i="11"/>
  <c r="G241" i="6"/>
  <c r="G247" i="6" s="1"/>
  <c r="F191" i="11"/>
  <c r="F198" i="11" s="1"/>
  <c r="L59" i="11"/>
  <c r="D186" i="11"/>
  <c r="E10" i="11"/>
  <c r="D201" i="11"/>
  <c r="I9" i="7"/>
  <c r="G240" i="6"/>
  <c r="G246" i="6" s="1"/>
  <c r="E243" i="6"/>
  <c r="E263" i="6"/>
  <c r="E257" i="6"/>
  <c r="L11" i="11"/>
  <c r="F202" i="11"/>
  <c r="J11" i="7"/>
  <c r="H213" i="6"/>
  <c r="I202" i="7"/>
  <c r="I191" i="7"/>
  <c r="G190" i="11"/>
  <c r="G204" i="11" s="1"/>
  <c r="G259" i="6" l="1"/>
  <c r="G265" i="6"/>
  <c r="G284" i="6" s="1"/>
  <c r="G266" i="6"/>
  <c r="G285" i="6" s="1"/>
  <c r="G260" i="6"/>
  <c r="G261" i="6"/>
  <c r="G267" i="6"/>
  <c r="G286" i="6" s="1"/>
  <c r="J14" i="7"/>
  <c r="H216" i="6"/>
  <c r="I205" i="7"/>
  <c r="J69" i="7"/>
  <c r="G197" i="11"/>
  <c r="I198" i="7"/>
  <c r="H233" i="6"/>
  <c r="H226" i="6"/>
  <c r="E151" i="11"/>
  <c r="E276" i="6"/>
  <c r="E275" i="6" s="1"/>
  <c r="E256" i="6"/>
  <c r="E251" i="6"/>
  <c r="E9" i="11"/>
  <c r="L12" i="11"/>
  <c r="F203" i="11"/>
  <c r="J12" i="7"/>
  <c r="H214" i="6"/>
  <c r="I203" i="7"/>
  <c r="H154" i="11"/>
  <c r="G277" i="6"/>
  <c r="G252" i="6"/>
  <c r="H11" i="11"/>
  <c r="E282" i="6"/>
  <c r="E262" i="6"/>
  <c r="L14" i="11"/>
  <c r="F205" i="11"/>
  <c r="L13" i="11"/>
  <c r="F204" i="11"/>
  <c r="J13" i="7"/>
  <c r="H215" i="6"/>
  <c r="I204" i="7"/>
  <c r="I194" i="7"/>
  <c r="I187" i="7"/>
  <c r="I67" i="7"/>
  <c r="H235" i="6" l="1"/>
  <c r="H228" i="6"/>
  <c r="I186" i="7"/>
  <c r="J10" i="7"/>
  <c r="I201" i="7"/>
  <c r="J71" i="7"/>
  <c r="J9" i="7"/>
  <c r="H13" i="11"/>
  <c r="J70" i="7"/>
  <c r="E54" i="11"/>
  <c r="E270" i="6"/>
  <c r="E269" i="6" s="1"/>
  <c r="E250" i="6"/>
  <c r="H236" i="6"/>
  <c r="H229" i="6"/>
  <c r="H160" i="11"/>
  <c r="G279" i="6"/>
  <c r="G254" i="6"/>
  <c r="H14" i="11"/>
  <c r="E281" i="6"/>
  <c r="F212" i="6"/>
  <c r="H57" i="11"/>
  <c r="G271" i="6"/>
  <c r="H152" i="11"/>
  <c r="H234" i="6"/>
  <c r="H227" i="6"/>
  <c r="H12" i="11"/>
  <c r="E149" i="11"/>
  <c r="H239" i="6"/>
  <c r="H245" i="6" s="1"/>
  <c r="J188" i="7"/>
  <c r="J72" i="7"/>
  <c r="H163" i="11"/>
  <c r="G280" i="6"/>
  <c r="G255" i="6"/>
  <c r="H157" i="11"/>
  <c r="G278" i="6"/>
  <c r="G253" i="6"/>
  <c r="D63" i="12"/>
  <c r="G64" i="12"/>
  <c r="H258" i="6" l="1"/>
  <c r="H264" i="6"/>
  <c r="H283" i="6" s="1"/>
  <c r="H60" i="11"/>
  <c r="G272" i="6"/>
  <c r="H155" i="11"/>
  <c r="J191" i="7"/>
  <c r="J198" i="7" s="1"/>
  <c r="K11" i="7"/>
  <c r="I213" i="6"/>
  <c r="J202" i="7"/>
  <c r="H240" i="6"/>
  <c r="H246" i="6" s="1"/>
  <c r="M153" i="11"/>
  <c r="H182" i="11"/>
  <c r="F232" i="6"/>
  <c r="F225" i="6"/>
  <c r="F211" i="6"/>
  <c r="E52" i="11"/>
  <c r="H66" i="11"/>
  <c r="G274" i="6"/>
  <c r="H161" i="11"/>
  <c r="J195" i="7"/>
  <c r="E148" i="11"/>
  <c r="E180" i="11" s="1"/>
  <c r="J150" i="11"/>
  <c r="E181" i="11"/>
  <c r="H55" i="11"/>
  <c r="H63" i="11"/>
  <c r="G273" i="6"/>
  <c r="H241" i="6" s="1"/>
  <c r="H247" i="6" s="1"/>
  <c r="H158" i="11"/>
  <c r="H242" i="6"/>
  <c r="H248" i="6" s="1"/>
  <c r="J189" i="7"/>
  <c r="J196" i="7"/>
  <c r="J197" i="7"/>
  <c r="J190" i="7"/>
  <c r="J68" i="7"/>
  <c r="D21" i="12"/>
  <c r="G22" i="12"/>
  <c r="G66" i="12"/>
  <c r="G65" i="12"/>
  <c r="G67" i="12"/>
  <c r="G85" i="12" l="1"/>
  <c r="D84" i="12"/>
  <c r="H260" i="6"/>
  <c r="H266" i="6"/>
  <c r="H285" i="6" s="1"/>
  <c r="H265" i="6"/>
  <c r="H284" i="6" s="1"/>
  <c r="H259" i="6"/>
  <c r="H261" i="6"/>
  <c r="H267" i="6"/>
  <c r="H286" i="6" s="1"/>
  <c r="J187" i="7"/>
  <c r="J194" i="7" s="1"/>
  <c r="J67" i="7"/>
  <c r="K13" i="7"/>
  <c r="I215" i="6"/>
  <c r="J204" i="7"/>
  <c r="K12" i="7"/>
  <c r="I214" i="6"/>
  <c r="J203" i="7"/>
  <c r="H61" i="11"/>
  <c r="M162" i="11"/>
  <c r="H185" i="11"/>
  <c r="F224" i="6"/>
  <c r="I233" i="6"/>
  <c r="I226" i="6"/>
  <c r="M156" i="11"/>
  <c r="H183" i="11"/>
  <c r="M159" i="11"/>
  <c r="H184" i="11"/>
  <c r="M56" i="11"/>
  <c r="H69" i="11"/>
  <c r="H64" i="11"/>
  <c r="E51" i="11"/>
  <c r="J53" i="11"/>
  <c r="E68" i="11"/>
  <c r="F231" i="6"/>
  <c r="F238" i="6"/>
  <c r="F237" i="6" s="1"/>
  <c r="K69" i="7"/>
  <c r="K14" i="7"/>
  <c r="I216" i="6"/>
  <c r="J205" i="7"/>
  <c r="H58" i="11"/>
  <c r="I154" i="11"/>
  <c r="H277" i="6"/>
  <c r="H252" i="6"/>
  <c r="G24" i="12"/>
  <c r="G25" i="12"/>
  <c r="G23" i="12"/>
  <c r="G86" i="12" l="1"/>
  <c r="G88" i="12"/>
  <c r="G87" i="12"/>
  <c r="I57" i="11"/>
  <c r="H271" i="6"/>
  <c r="I152" i="11"/>
  <c r="I236" i="6"/>
  <c r="I229" i="6"/>
  <c r="K188" i="7"/>
  <c r="K195" i="7" s="1"/>
  <c r="F244" i="6"/>
  <c r="H188" i="11"/>
  <c r="H195" i="11"/>
  <c r="I234" i="6"/>
  <c r="I227" i="6"/>
  <c r="K71" i="7"/>
  <c r="I157" i="11"/>
  <c r="H278" i="6"/>
  <c r="H253" i="6"/>
  <c r="M59" i="11"/>
  <c r="H70" i="11"/>
  <c r="K72" i="7"/>
  <c r="E187" i="11"/>
  <c r="E194" i="11"/>
  <c r="E67" i="11"/>
  <c r="M65" i="11"/>
  <c r="H72" i="11"/>
  <c r="I239" i="6"/>
  <c r="I245" i="6" s="1"/>
  <c r="M62" i="11"/>
  <c r="H71" i="11"/>
  <c r="K70" i="7"/>
  <c r="I235" i="6"/>
  <c r="I228" i="6"/>
  <c r="J186" i="7"/>
  <c r="K10" i="7"/>
  <c r="J201" i="7"/>
  <c r="I163" i="11"/>
  <c r="H280" i="6"/>
  <c r="H255" i="6"/>
  <c r="I160" i="11"/>
  <c r="H279" i="6"/>
  <c r="H254" i="6"/>
  <c r="H64" i="12"/>
  <c r="I258" i="6" l="1"/>
  <c r="I264" i="6"/>
  <c r="I283" i="6" s="1"/>
  <c r="I63" i="11"/>
  <c r="H273" i="6"/>
  <c r="I158" i="11"/>
  <c r="K68" i="7"/>
  <c r="I66" i="11"/>
  <c r="H274" i="6"/>
  <c r="I161" i="11"/>
  <c r="I247" i="6"/>
  <c r="I241" i="6"/>
  <c r="K196" i="7"/>
  <c r="K189" i="7"/>
  <c r="H190" i="11"/>
  <c r="H197" i="11" s="1"/>
  <c r="H198" i="11"/>
  <c r="H191" i="11"/>
  <c r="E186" i="11"/>
  <c r="F10" i="11"/>
  <c r="E201" i="11"/>
  <c r="H189" i="11"/>
  <c r="H196" i="11" s="1"/>
  <c r="K9" i="7"/>
  <c r="I11" i="11"/>
  <c r="H202" i="11"/>
  <c r="N153" i="11"/>
  <c r="I182" i="11"/>
  <c r="I55" i="11"/>
  <c r="I260" i="6"/>
  <c r="I254" i="6" s="1"/>
  <c r="I266" i="6"/>
  <c r="I285" i="6" s="1"/>
  <c r="K191" i="7"/>
  <c r="K198" i="7" s="1"/>
  <c r="I60" i="11"/>
  <c r="H272" i="6"/>
  <c r="I240" i="6" s="1"/>
  <c r="I246" i="6" s="1"/>
  <c r="I155" i="11"/>
  <c r="K190" i="7"/>
  <c r="K197" i="7"/>
  <c r="F243" i="6"/>
  <c r="F263" i="6"/>
  <c r="F257" i="6"/>
  <c r="Q11" i="7"/>
  <c r="J213" i="6"/>
  <c r="K202" i="7"/>
  <c r="I248" i="6"/>
  <c r="I267" i="6" s="1"/>
  <c r="I286" i="6" s="1"/>
  <c r="I242" i="6"/>
  <c r="H66" i="12"/>
  <c r="H67" i="12"/>
  <c r="H22" i="12"/>
  <c r="H65" i="12"/>
  <c r="H85" i="12" l="1"/>
  <c r="I259" i="6"/>
  <c r="I265" i="6"/>
  <c r="I284" i="6" s="1"/>
  <c r="J63" i="11"/>
  <c r="J61" i="11" s="1"/>
  <c r="I273" i="6"/>
  <c r="J233" i="6"/>
  <c r="J226" i="6"/>
  <c r="Q69" i="7"/>
  <c r="M11" i="7"/>
  <c r="F282" i="6"/>
  <c r="F262" i="6"/>
  <c r="Q13" i="7"/>
  <c r="J215" i="6"/>
  <c r="K204" i="7"/>
  <c r="N156" i="11"/>
  <c r="I183" i="11"/>
  <c r="I58" i="11"/>
  <c r="N56" i="11"/>
  <c r="I261" i="6"/>
  <c r="F9" i="11"/>
  <c r="I14" i="11"/>
  <c r="H205" i="11"/>
  <c r="Q12" i="7"/>
  <c r="J214" i="6"/>
  <c r="K203" i="7"/>
  <c r="K187" i="7"/>
  <c r="K67" i="7"/>
  <c r="F151" i="11"/>
  <c r="F276" i="6"/>
  <c r="F275" i="6" s="1"/>
  <c r="F256" i="6"/>
  <c r="F251" i="6"/>
  <c r="Q14" i="7"/>
  <c r="J216" i="6"/>
  <c r="K205" i="7"/>
  <c r="J160" i="11"/>
  <c r="I279" i="6"/>
  <c r="I69" i="11"/>
  <c r="I12" i="11"/>
  <c r="H203" i="11"/>
  <c r="I13" i="11"/>
  <c r="H204" i="11"/>
  <c r="N162" i="11"/>
  <c r="I185" i="11"/>
  <c r="I64" i="11"/>
  <c r="N159" i="11"/>
  <c r="I184" i="11"/>
  <c r="I61" i="11"/>
  <c r="J154" i="11"/>
  <c r="I277" i="6"/>
  <c r="I252" i="6"/>
  <c r="H23" i="12"/>
  <c r="H25" i="12"/>
  <c r="H24" i="12"/>
  <c r="I24" i="12"/>
  <c r="H87" i="12" l="1"/>
  <c r="H88" i="12"/>
  <c r="H86" i="12"/>
  <c r="I195" i="11"/>
  <c r="I188" i="11"/>
  <c r="Q72" i="7"/>
  <c r="M14" i="7"/>
  <c r="F149" i="11"/>
  <c r="G151" i="11"/>
  <c r="G149" i="11" s="1"/>
  <c r="K186" i="7"/>
  <c r="Q10" i="7"/>
  <c r="K201" i="7"/>
  <c r="Q70" i="7"/>
  <c r="M12" i="7"/>
  <c r="I72" i="11"/>
  <c r="J163" i="11"/>
  <c r="I280" i="6"/>
  <c r="I255" i="6"/>
  <c r="Q71" i="7"/>
  <c r="M13" i="7"/>
  <c r="F281" i="6"/>
  <c r="G212" i="6"/>
  <c r="Q140" i="7"/>
  <c r="O62" i="11"/>
  <c r="J157" i="11"/>
  <c r="I278" i="6"/>
  <c r="I253" i="6"/>
  <c r="J57" i="11"/>
  <c r="I271" i="6"/>
  <c r="J152" i="11"/>
  <c r="N62" i="11"/>
  <c r="N65" i="11"/>
  <c r="I71" i="11"/>
  <c r="I70" i="11"/>
  <c r="J158" i="11"/>
  <c r="J236" i="6"/>
  <c r="J229" i="6"/>
  <c r="F54" i="11"/>
  <c r="F270" i="6"/>
  <c r="F269" i="6" s="1"/>
  <c r="F250" i="6"/>
  <c r="K194" i="7"/>
  <c r="J234" i="6"/>
  <c r="J227" i="6"/>
  <c r="N59" i="11"/>
  <c r="J235" i="6"/>
  <c r="J228" i="6"/>
  <c r="M69" i="7"/>
  <c r="J239" i="6"/>
  <c r="J245" i="6" s="1"/>
  <c r="E63" i="12"/>
  <c r="I66" i="12"/>
  <c r="I64" i="12"/>
  <c r="J264" i="6" l="1"/>
  <c r="J283" i="6" s="1"/>
  <c r="J258" i="6"/>
  <c r="O153" i="11"/>
  <c r="J182" i="11"/>
  <c r="J66" i="11"/>
  <c r="I274" i="6"/>
  <c r="J242" i="6" s="1"/>
  <c r="J248" i="6" s="1"/>
  <c r="Q142" i="7"/>
  <c r="G148" i="11"/>
  <c r="G181" i="11"/>
  <c r="M72" i="7"/>
  <c r="F52" i="11"/>
  <c r="G54" i="11"/>
  <c r="G52" i="11" s="1"/>
  <c r="I189" i="11"/>
  <c r="I196" i="11"/>
  <c r="J55" i="11"/>
  <c r="Q140" i="11"/>
  <c r="P140" i="7"/>
  <c r="O140" i="7"/>
  <c r="M140" i="7"/>
  <c r="Q182" i="7"/>
  <c r="Q144" i="7"/>
  <c r="J161" i="11"/>
  <c r="Q9" i="7"/>
  <c r="Q68" i="7"/>
  <c r="M10" i="7"/>
  <c r="J247" i="6"/>
  <c r="J260" i="6" s="1"/>
  <c r="J241" i="6"/>
  <c r="O159" i="11"/>
  <c r="J184" i="11"/>
  <c r="I190" i="11"/>
  <c r="J60" i="11"/>
  <c r="I272" i="6"/>
  <c r="J240" i="6" s="1"/>
  <c r="J246" i="6" s="1"/>
  <c r="J155" i="11"/>
  <c r="G232" i="6"/>
  <c r="G225" i="6"/>
  <c r="G211" i="6"/>
  <c r="M71" i="7"/>
  <c r="M9" i="7"/>
  <c r="I191" i="11"/>
  <c r="M70" i="7"/>
  <c r="K150" i="11"/>
  <c r="F148" i="11"/>
  <c r="F180" i="11" s="1"/>
  <c r="F181" i="11"/>
  <c r="Q146" i="7"/>
  <c r="J11" i="11"/>
  <c r="I202" i="11"/>
  <c r="I87" i="12"/>
  <c r="E21" i="12"/>
  <c r="I22" i="12"/>
  <c r="I65" i="12"/>
  <c r="I67" i="12"/>
  <c r="I85" i="12" l="1"/>
  <c r="E84" i="12"/>
  <c r="J265" i="6"/>
  <c r="J284" i="6" s="1"/>
  <c r="J259" i="6"/>
  <c r="K160" i="11"/>
  <c r="J279" i="6"/>
  <c r="J254" i="6"/>
  <c r="J261" i="6"/>
  <c r="J267" i="6"/>
  <c r="J286" i="6" s="1"/>
  <c r="J69" i="11"/>
  <c r="L150" i="11"/>
  <c r="J14" i="11"/>
  <c r="I205" i="11"/>
  <c r="G231" i="6"/>
  <c r="G238" i="6"/>
  <c r="G237" i="6" s="1"/>
  <c r="J13" i="11"/>
  <c r="I204" i="11"/>
  <c r="Q67" i="7"/>
  <c r="Q138" i="7"/>
  <c r="O162" i="11"/>
  <c r="J185" i="11"/>
  <c r="M140" i="11"/>
  <c r="M182" i="7"/>
  <c r="N140" i="7"/>
  <c r="G51" i="11"/>
  <c r="C8" i="13" s="1"/>
  <c r="G68" i="11"/>
  <c r="J266" i="6"/>
  <c r="J285" i="6" s="1"/>
  <c r="Q142" i="11"/>
  <c r="P142" i="7"/>
  <c r="O142" i="7"/>
  <c r="M142" i="7"/>
  <c r="Q183" i="7"/>
  <c r="J64" i="11"/>
  <c r="Q146" i="11"/>
  <c r="P146" i="7"/>
  <c r="O146" i="7"/>
  <c r="M146" i="7"/>
  <c r="Q185" i="7"/>
  <c r="I198" i="11"/>
  <c r="G224" i="6"/>
  <c r="O156" i="11"/>
  <c r="J183" i="11"/>
  <c r="J58" i="11"/>
  <c r="I197" i="11"/>
  <c r="M68" i="7"/>
  <c r="Q144" i="11"/>
  <c r="P144" i="7"/>
  <c r="O144" i="7"/>
  <c r="M144" i="7"/>
  <c r="Q184" i="7"/>
  <c r="Q195" i="7"/>
  <c r="Q188" i="7"/>
  <c r="Q202" i="7" s="1"/>
  <c r="O140" i="11"/>
  <c r="O182" i="7"/>
  <c r="P140" i="11"/>
  <c r="P182" i="7"/>
  <c r="O56" i="11"/>
  <c r="J12" i="11"/>
  <c r="I203" i="11"/>
  <c r="K53" i="11"/>
  <c r="F51" i="11"/>
  <c r="F68" i="11"/>
  <c r="C15" i="13"/>
  <c r="G180" i="11"/>
  <c r="K154" i="11"/>
  <c r="J277" i="6"/>
  <c r="J252" i="6"/>
  <c r="L57" i="12"/>
  <c r="I25" i="12"/>
  <c r="O57" i="12"/>
  <c r="I23" i="12"/>
  <c r="N57" i="12"/>
  <c r="I86" i="12" l="1"/>
  <c r="I88" i="12"/>
  <c r="F187" i="11"/>
  <c r="F67" i="11"/>
  <c r="Q190" i="7"/>
  <c r="Q204" i="7" s="1"/>
  <c r="Q197" i="7"/>
  <c r="P144" i="11"/>
  <c r="P184" i="7"/>
  <c r="O59" i="11"/>
  <c r="M146" i="11"/>
  <c r="M185" i="7"/>
  <c r="N146" i="7"/>
  <c r="M142" i="11"/>
  <c r="M183" i="7"/>
  <c r="D8" i="13"/>
  <c r="F8" i="13" s="1"/>
  <c r="C5" i="13"/>
  <c r="D5" i="13" s="1"/>
  <c r="F5" i="13" s="1"/>
  <c r="M188" i="7"/>
  <c r="Q138" i="11"/>
  <c r="P138" i="7"/>
  <c r="Q137" i="7"/>
  <c r="Q180" i="7" s="1"/>
  <c r="O138" i="7"/>
  <c r="M138" i="7"/>
  <c r="Q181" i="7"/>
  <c r="G244" i="6"/>
  <c r="J72" i="11"/>
  <c r="K163" i="11"/>
  <c r="J280" i="6"/>
  <c r="J255" i="6"/>
  <c r="K157" i="11"/>
  <c r="J278" i="6"/>
  <c r="J253" i="6"/>
  <c r="O144" i="11"/>
  <c r="O184" i="7"/>
  <c r="M67" i="7"/>
  <c r="N142" i="7"/>
  <c r="G187" i="11"/>
  <c r="G67" i="11"/>
  <c r="N140" i="11"/>
  <c r="N182" i="7"/>
  <c r="K57" i="11"/>
  <c r="J271" i="6"/>
  <c r="K152" i="11"/>
  <c r="L154" i="11"/>
  <c r="L152" i="11" s="1"/>
  <c r="L182" i="11" s="1"/>
  <c r="D15" i="13"/>
  <c r="F15" i="13" s="1"/>
  <c r="C9" i="13"/>
  <c r="D9" i="13" s="1"/>
  <c r="F9" i="13" s="1"/>
  <c r="L53" i="11"/>
  <c r="J70" i="11"/>
  <c r="M144" i="11"/>
  <c r="M184" i="7"/>
  <c r="N144" i="7"/>
  <c r="Q198" i="7"/>
  <c r="Q191" i="7"/>
  <c r="Q205" i="7" s="1"/>
  <c r="O146" i="11"/>
  <c r="O185" i="7"/>
  <c r="P146" i="11"/>
  <c r="P185" i="7"/>
  <c r="O65" i="11"/>
  <c r="Q189" i="7"/>
  <c r="Q203" i="7" s="1"/>
  <c r="Q196" i="7"/>
  <c r="O142" i="11"/>
  <c r="O183" i="7"/>
  <c r="P142" i="11"/>
  <c r="P183" i="7"/>
  <c r="J71" i="11"/>
  <c r="J188" i="11"/>
  <c r="K63" i="11"/>
  <c r="J273" i="6"/>
  <c r="K158" i="11"/>
  <c r="L160" i="11"/>
  <c r="L158" i="11" s="1"/>
  <c r="L184" i="11" s="1"/>
  <c r="O59" i="12"/>
  <c r="M57" i="12"/>
  <c r="J64" i="12"/>
  <c r="L59" i="12"/>
  <c r="N58" i="12"/>
  <c r="O58" i="12"/>
  <c r="L60" i="12"/>
  <c r="L58" i="12"/>
  <c r="N59" i="12"/>
  <c r="N60" i="12"/>
  <c r="O60" i="12"/>
  <c r="J66" i="12"/>
  <c r="P159" i="11" l="1"/>
  <c r="K184" i="11"/>
  <c r="K61" i="11"/>
  <c r="L63" i="11"/>
  <c r="L61" i="11" s="1"/>
  <c r="K11" i="11"/>
  <c r="J202" i="11"/>
  <c r="N144" i="11"/>
  <c r="N184" i="7"/>
  <c r="M190" i="7"/>
  <c r="J189" i="11"/>
  <c r="G186" i="11"/>
  <c r="C17" i="13" s="1"/>
  <c r="D17" i="13" s="1"/>
  <c r="F17" i="13" s="1"/>
  <c r="G201" i="11"/>
  <c r="N142" i="11"/>
  <c r="N183" i="7"/>
  <c r="K66" i="11"/>
  <c r="J274" i="6"/>
  <c r="K161" i="11"/>
  <c r="L163" i="11"/>
  <c r="L161" i="11" s="1"/>
  <c r="L185" i="11" s="1"/>
  <c r="M138" i="11"/>
  <c r="M137" i="7"/>
  <c r="M180" i="7" s="1"/>
  <c r="M181" i="7"/>
  <c r="P138" i="11"/>
  <c r="P137" i="7"/>
  <c r="P180" i="7" s="1"/>
  <c r="P181" i="7"/>
  <c r="N11" i="7"/>
  <c r="K213" i="6"/>
  <c r="M202" i="7"/>
  <c r="F186" i="11"/>
  <c r="L10" i="11"/>
  <c r="F201" i="11"/>
  <c r="J195" i="11"/>
  <c r="J190" i="11"/>
  <c r="P153" i="11"/>
  <c r="K182" i="11"/>
  <c r="K55" i="11"/>
  <c r="L57" i="11"/>
  <c r="L55" i="11" s="1"/>
  <c r="G194" i="11"/>
  <c r="K60" i="11"/>
  <c r="J272" i="6"/>
  <c r="K155" i="11"/>
  <c r="L157" i="11"/>
  <c r="L155" i="11" s="1"/>
  <c r="L183" i="11" s="1"/>
  <c r="J191" i="11"/>
  <c r="G243" i="6"/>
  <c r="G257" i="6"/>
  <c r="G263" i="6"/>
  <c r="Q194" i="7"/>
  <c r="Q187" i="7"/>
  <c r="O138" i="11"/>
  <c r="O137" i="7"/>
  <c r="O180" i="7" s="1"/>
  <c r="O181" i="7"/>
  <c r="N138" i="7"/>
  <c r="Q137" i="11"/>
  <c r="M195" i="7"/>
  <c r="M189" i="7"/>
  <c r="N146" i="11"/>
  <c r="N185" i="7"/>
  <c r="M191" i="7"/>
  <c r="M198" i="7"/>
  <c r="F194" i="11"/>
  <c r="J24" i="12"/>
  <c r="M59" i="12"/>
  <c r="J67" i="12"/>
  <c r="L56" i="12"/>
  <c r="O56" i="12"/>
  <c r="J22" i="12"/>
  <c r="J65" i="12"/>
  <c r="M60" i="12"/>
  <c r="N56" i="12"/>
  <c r="M58" i="12"/>
  <c r="J85" i="12" l="1"/>
  <c r="J87" i="12"/>
  <c r="N12" i="7"/>
  <c r="K214" i="6"/>
  <c r="M203" i="7"/>
  <c r="H151" i="11"/>
  <c r="G276" i="6"/>
  <c r="G275" i="6" s="1"/>
  <c r="G256" i="6"/>
  <c r="G251" i="6"/>
  <c r="K14" i="11"/>
  <c r="J205" i="11"/>
  <c r="L69" i="11"/>
  <c r="K13" i="11"/>
  <c r="J204" i="11"/>
  <c r="H10" i="11"/>
  <c r="L9" i="11"/>
  <c r="N69" i="7"/>
  <c r="K12" i="11"/>
  <c r="J203" i="11"/>
  <c r="N13" i="7"/>
  <c r="K215" i="6"/>
  <c r="M204" i="7"/>
  <c r="L71" i="11"/>
  <c r="O137" i="11"/>
  <c r="N14" i="7"/>
  <c r="K216" i="6"/>
  <c r="M205" i="7"/>
  <c r="M196" i="7"/>
  <c r="N138" i="11"/>
  <c r="N137" i="7"/>
  <c r="N180" i="7" s="1"/>
  <c r="N181" i="7"/>
  <c r="Q186" i="7"/>
  <c r="Q201" i="7"/>
  <c r="G282" i="6"/>
  <c r="G262" i="6"/>
  <c r="J198" i="11"/>
  <c r="P156" i="11"/>
  <c r="K183" i="11"/>
  <c r="K58" i="11"/>
  <c r="L60" i="11"/>
  <c r="L58" i="11" s="1"/>
  <c r="P56" i="11"/>
  <c r="Q153" i="11"/>
  <c r="J197" i="11"/>
  <c r="K233" i="6"/>
  <c r="K226" i="6"/>
  <c r="P137" i="11"/>
  <c r="M187" i="7"/>
  <c r="M194" i="7"/>
  <c r="M137" i="11"/>
  <c r="P162" i="11"/>
  <c r="K185" i="11"/>
  <c r="K64" i="11"/>
  <c r="L66" i="11"/>
  <c r="L64" i="11" s="1"/>
  <c r="J196" i="11"/>
  <c r="M197" i="7"/>
  <c r="K69" i="11"/>
  <c r="P62" i="11"/>
  <c r="Q159" i="11"/>
  <c r="J25" i="12"/>
  <c r="M56" i="12"/>
  <c r="J23" i="12"/>
  <c r="J86" i="12" l="1"/>
  <c r="J88" i="12"/>
  <c r="K235" i="6"/>
  <c r="K228" i="6"/>
  <c r="K71" i="11"/>
  <c r="Q62" i="11"/>
  <c r="L72" i="11"/>
  <c r="Q56" i="11"/>
  <c r="P59" i="11"/>
  <c r="Q156" i="11"/>
  <c r="N137" i="11"/>
  <c r="K236" i="6"/>
  <c r="K229" i="6"/>
  <c r="H9" i="11"/>
  <c r="L188" i="11"/>
  <c r="L202" i="11" s="1"/>
  <c r="L195" i="11"/>
  <c r="K72" i="11"/>
  <c r="H149" i="11"/>
  <c r="K234" i="6"/>
  <c r="K227" i="6"/>
  <c r="K188" i="11"/>
  <c r="P65" i="11"/>
  <c r="Q162" i="11"/>
  <c r="M186" i="7"/>
  <c r="N10" i="7"/>
  <c r="M201" i="7"/>
  <c r="K245" i="6"/>
  <c r="K264" i="6" s="1"/>
  <c r="K283" i="6" s="1"/>
  <c r="K239" i="6"/>
  <c r="L70" i="11"/>
  <c r="G281" i="6"/>
  <c r="H212" i="6"/>
  <c r="N72" i="7"/>
  <c r="L190" i="11"/>
  <c r="L204" i="11" s="1"/>
  <c r="L197" i="11"/>
  <c r="N71" i="7"/>
  <c r="K70" i="11"/>
  <c r="N195" i="7"/>
  <c r="N188" i="7"/>
  <c r="H54" i="11"/>
  <c r="G270" i="6"/>
  <c r="G269" i="6" s="1"/>
  <c r="G250" i="6"/>
  <c r="N70" i="7"/>
  <c r="G63" i="12"/>
  <c r="N189" i="7" l="1"/>
  <c r="N196" i="7"/>
  <c r="H52" i="11"/>
  <c r="N190" i="7"/>
  <c r="L189" i="11"/>
  <c r="L203" i="11" s="1"/>
  <c r="N68" i="7"/>
  <c r="Q11" i="11"/>
  <c r="K202" i="11"/>
  <c r="K240" i="6"/>
  <c r="K246" i="6" s="1"/>
  <c r="M150" i="11"/>
  <c r="H148" i="11"/>
  <c r="H180" i="11" s="1"/>
  <c r="H181" i="11"/>
  <c r="K191" i="11"/>
  <c r="K248" i="6"/>
  <c r="K242" i="6"/>
  <c r="Q59" i="11"/>
  <c r="K258" i="6"/>
  <c r="K190" i="11"/>
  <c r="O11" i="7"/>
  <c r="L213" i="6"/>
  <c r="N202" i="7"/>
  <c r="K189" i="11"/>
  <c r="N9" i="7"/>
  <c r="N191" i="7"/>
  <c r="N198" i="7"/>
  <c r="H232" i="6"/>
  <c r="H225" i="6"/>
  <c r="H211" i="6"/>
  <c r="Q65" i="11"/>
  <c r="K195" i="11"/>
  <c r="K261" i="6"/>
  <c r="K267" i="6"/>
  <c r="K286" i="6" s="1"/>
  <c r="L191" i="11"/>
  <c r="L205" i="11" s="1"/>
  <c r="K241" i="6"/>
  <c r="K247" i="6" s="1"/>
  <c r="G21" i="12"/>
  <c r="G84" i="12" l="1"/>
  <c r="K266" i="6"/>
  <c r="K285" i="6" s="1"/>
  <c r="L215" i="6" s="1"/>
  <c r="K260" i="6"/>
  <c r="K259" i="6"/>
  <c r="K265" i="6"/>
  <c r="K284" i="6" s="1"/>
  <c r="M163" i="11"/>
  <c r="K280" i="6"/>
  <c r="H231" i="6"/>
  <c r="H238" i="6"/>
  <c r="H237" i="6" s="1"/>
  <c r="Q12" i="11"/>
  <c r="K203" i="11"/>
  <c r="L233" i="6"/>
  <c r="L226" i="6"/>
  <c r="Q13" i="11"/>
  <c r="K204" i="11"/>
  <c r="Q14" i="11"/>
  <c r="K205" i="11"/>
  <c r="N187" i="7"/>
  <c r="N194" i="7"/>
  <c r="N67" i="7"/>
  <c r="O13" i="7"/>
  <c r="N204" i="7"/>
  <c r="M53" i="11"/>
  <c r="H51" i="11"/>
  <c r="H68" i="11"/>
  <c r="L198" i="11"/>
  <c r="K255" i="6"/>
  <c r="H224" i="6"/>
  <c r="O14" i="7"/>
  <c r="L216" i="6"/>
  <c r="N205" i="7"/>
  <c r="K196" i="11"/>
  <c r="O69" i="7"/>
  <c r="K197" i="11"/>
  <c r="M154" i="11"/>
  <c r="K277" i="6"/>
  <c r="K252" i="6"/>
  <c r="K198" i="11"/>
  <c r="M11" i="11"/>
  <c r="L196" i="11"/>
  <c r="N197" i="7"/>
  <c r="O12" i="7"/>
  <c r="L214" i="6"/>
  <c r="N203" i="7"/>
  <c r="L235" i="6" l="1"/>
  <c r="L228" i="6"/>
  <c r="O70" i="7"/>
  <c r="O72" i="7"/>
  <c r="M66" i="11"/>
  <c r="K274" i="6"/>
  <c r="O71" i="7"/>
  <c r="M13" i="11"/>
  <c r="L239" i="6"/>
  <c r="L245" i="6" s="1"/>
  <c r="H244" i="6"/>
  <c r="M161" i="11"/>
  <c r="M157" i="11"/>
  <c r="K278" i="6"/>
  <c r="K253" i="6"/>
  <c r="L234" i="6"/>
  <c r="L227" i="6"/>
  <c r="M57" i="11"/>
  <c r="K271" i="6"/>
  <c r="M152" i="11"/>
  <c r="O188" i="7"/>
  <c r="O195" i="7" s="1"/>
  <c r="L236" i="6"/>
  <c r="L229" i="6"/>
  <c r="H187" i="11"/>
  <c r="H194" i="11" s="1"/>
  <c r="H67" i="11"/>
  <c r="N186" i="7"/>
  <c r="O10" i="7"/>
  <c r="N201" i="7"/>
  <c r="M14" i="11"/>
  <c r="M12" i="11"/>
  <c r="M160" i="11"/>
  <c r="K279" i="6"/>
  <c r="K254" i="6"/>
  <c r="L67" i="12"/>
  <c r="L64" i="12"/>
  <c r="L258" i="6" l="1"/>
  <c r="L264" i="6"/>
  <c r="L283" i="6" s="1"/>
  <c r="M213" i="6" s="1"/>
  <c r="M72" i="11"/>
  <c r="M63" i="11"/>
  <c r="K273" i="6"/>
  <c r="L241" i="6" s="1"/>
  <c r="L247" i="6" s="1"/>
  <c r="M158" i="11"/>
  <c r="O68" i="7"/>
  <c r="L242" i="6"/>
  <c r="L248" i="6" s="1"/>
  <c r="M182" i="11"/>
  <c r="M185" i="11"/>
  <c r="H243" i="6"/>
  <c r="H263" i="6"/>
  <c r="H257" i="6"/>
  <c r="O9" i="7"/>
  <c r="M64" i="11"/>
  <c r="H186" i="11"/>
  <c r="I10" i="11"/>
  <c r="H201" i="11"/>
  <c r="P11" i="7"/>
  <c r="O202" i="7"/>
  <c r="M55" i="11"/>
  <c r="M60" i="11"/>
  <c r="K272" i="6"/>
  <c r="L240" i="6" s="1"/>
  <c r="L246" i="6" s="1"/>
  <c r="M155" i="11"/>
  <c r="O190" i="7"/>
  <c r="O198" i="7"/>
  <c r="O191" i="7"/>
  <c r="O196" i="7"/>
  <c r="O189" i="7"/>
  <c r="L25" i="12"/>
  <c r="L66" i="12"/>
  <c r="L22" i="12"/>
  <c r="L65" i="12"/>
  <c r="L85" i="12" l="1"/>
  <c r="L88" i="12"/>
  <c r="L259" i="6"/>
  <c r="L265" i="6"/>
  <c r="L284" i="6" s="1"/>
  <c r="L261" i="6"/>
  <c r="L267" i="6"/>
  <c r="L286" i="6" s="1"/>
  <c r="M233" i="6"/>
  <c r="M226" i="6"/>
  <c r="L260" i="6"/>
  <c r="L266" i="6"/>
  <c r="L285" i="6" s="1"/>
  <c r="P13" i="7"/>
  <c r="M215" i="6"/>
  <c r="O204" i="7"/>
  <c r="M183" i="11"/>
  <c r="M69" i="11"/>
  <c r="P69" i="7"/>
  <c r="I151" i="11"/>
  <c r="H276" i="6"/>
  <c r="H275" i="6" s="1"/>
  <c r="H256" i="6"/>
  <c r="H251" i="6"/>
  <c r="O187" i="7"/>
  <c r="O194" i="7" s="1"/>
  <c r="O67" i="7"/>
  <c r="M184" i="11"/>
  <c r="M191" i="11"/>
  <c r="N14" i="11" s="1"/>
  <c r="M198" i="11"/>
  <c r="P12" i="7"/>
  <c r="M214" i="6"/>
  <c r="O203" i="7"/>
  <c r="P14" i="7"/>
  <c r="M216" i="6"/>
  <c r="O205" i="7"/>
  <c r="O197" i="7"/>
  <c r="M58" i="11"/>
  <c r="I9" i="11"/>
  <c r="H282" i="6"/>
  <c r="H262" i="6"/>
  <c r="M61" i="11"/>
  <c r="M205" i="11"/>
  <c r="N154" i="11"/>
  <c r="L277" i="6"/>
  <c r="L252" i="6"/>
  <c r="L23" i="12"/>
  <c r="L24" i="12"/>
  <c r="L87" i="12" l="1"/>
  <c r="L86" i="12"/>
  <c r="N57" i="11"/>
  <c r="L271" i="6"/>
  <c r="M71" i="11"/>
  <c r="H281" i="6"/>
  <c r="I212" i="6"/>
  <c r="M70" i="11"/>
  <c r="M236" i="6"/>
  <c r="M229" i="6"/>
  <c r="P70" i="7"/>
  <c r="I149" i="11"/>
  <c r="P71" i="7"/>
  <c r="N160" i="11"/>
  <c r="L279" i="6"/>
  <c r="L254" i="6"/>
  <c r="M239" i="6"/>
  <c r="M245" i="6" s="1"/>
  <c r="N152" i="11"/>
  <c r="P72" i="7"/>
  <c r="M234" i="6"/>
  <c r="M227" i="6"/>
  <c r="O186" i="7"/>
  <c r="P10" i="7"/>
  <c r="P9" i="7" s="1"/>
  <c r="O201" i="7"/>
  <c r="I54" i="11"/>
  <c r="H270" i="6"/>
  <c r="H269" i="6" s="1"/>
  <c r="H250" i="6"/>
  <c r="P195" i="7"/>
  <c r="P188" i="7"/>
  <c r="M195" i="11"/>
  <c r="M188" i="11"/>
  <c r="M235" i="6"/>
  <c r="M228" i="6"/>
  <c r="N163" i="11"/>
  <c r="L280" i="6"/>
  <c r="L255" i="6"/>
  <c r="N157" i="11"/>
  <c r="L278" i="6"/>
  <c r="L253" i="6"/>
  <c r="M64" i="12"/>
  <c r="H63" i="12"/>
  <c r="M258" i="6" l="1"/>
  <c r="M264" i="6"/>
  <c r="M283" i="6" s="1"/>
  <c r="N66" i="11"/>
  <c r="L274" i="6"/>
  <c r="N60" i="11"/>
  <c r="L272" i="6"/>
  <c r="N155" i="11"/>
  <c r="N11" i="11"/>
  <c r="M202" i="11"/>
  <c r="N213" i="6"/>
  <c r="P202" i="7"/>
  <c r="I52" i="11"/>
  <c r="M240" i="6"/>
  <c r="M246" i="6" s="1"/>
  <c r="P191" i="7"/>
  <c r="P198" i="7"/>
  <c r="I148" i="11"/>
  <c r="I180" i="11" s="1"/>
  <c r="N150" i="11"/>
  <c r="I181" i="11"/>
  <c r="M248" i="6"/>
  <c r="M242" i="6"/>
  <c r="M189" i="11"/>
  <c r="M196" i="11" s="1"/>
  <c r="I232" i="6"/>
  <c r="I225" i="6"/>
  <c r="I211" i="6"/>
  <c r="M197" i="11"/>
  <c r="M190" i="11"/>
  <c r="N161" i="11"/>
  <c r="P68" i="7"/>
  <c r="N182" i="11"/>
  <c r="N63" i="11"/>
  <c r="L273" i="6"/>
  <c r="M241" i="6" s="1"/>
  <c r="M247" i="6" s="1"/>
  <c r="N158" i="11"/>
  <c r="P190" i="7"/>
  <c r="P189" i="7"/>
  <c r="P196" i="7"/>
  <c r="M261" i="6"/>
  <c r="M267" i="6"/>
  <c r="M286" i="6" s="1"/>
  <c r="N55" i="11"/>
  <c r="M22" i="12"/>
  <c r="M65" i="12"/>
  <c r="H21" i="12"/>
  <c r="M67" i="12"/>
  <c r="M66" i="12"/>
  <c r="H84" i="12" l="1"/>
  <c r="M85" i="12"/>
  <c r="M260" i="6"/>
  <c r="M266" i="6"/>
  <c r="M285" i="6" s="1"/>
  <c r="M259" i="6"/>
  <c r="M265" i="6"/>
  <c r="M284" i="6" s="1"/>
  <c r="O163" i="11"/>
  <c r="M280" i="6"/>
  <c r="N215" i="6"/>
  <c r="P204" i="7"/>
  <c r="M255" i="6"/>
  <c r="N214" i="6"/>
  <c r="P203" i="7"/>
  <c r="P197" i="7"/>
  <c r="N184" i="11"/>
  <c r="N61" i="11"/>
  <c r="N185" i="11"/>
  <c r="N13" i="11"/>
  <c r="M204" i="11"/>
  <c r="I231" i="6"/>
  <c r="I238" i="6"/>
  <c r="I237" i="6" s="1"/>
  <c r="N216" i="6"/>
  <c r="P205" i="7"/>
  <c r="I51" i="11"/>
  <c r="N53" i="11"/>
  <c r="I68" i="11"/>
  <c r="N233" i="6"/>
  <c r="N226" i="6"/>
  <c r="N69" i="11"/>
  <c r="N183" i="11"/>
  <c r="N58" i="11"/>
  <c r="P187" i="7"/>
  <c r="P194" i="7"/>
  <c r="P67" i="7"/>
  <c r="I224" i="6"/>
  <c r="N12" i="11"/>
  <c r="M203" i="11"/>
  <c r="N64" i="11"/>
  <c r="O154" i="11"/>
  <c r="M277" i="6"/>
  <c r="M252" i="6"/>
  <c r="M24" i="12"/>
  <c r="M23" i="12"/>
  <c r="M25" i="12"/>
  <c r="M88" i="12" l="1"/>
  <c r="M86" i="12"/>
  <c r="M87" i="12"/>
  <c r="O57" i="11"/>
  <c r="M271" i="6"/>
  <c r="N72" i="11"/>
  <c r="P186" i="7"/>
  <c r="P201" i="7"/>
  <c r="N188" i="11"/>
  <c r="N195" i="11"/>
  <c r="N236" i="6"/>
  <c r="N229" i="6"/>
  <c r="N234" i="6"/>
  <c r="N227" i="6"/>
  <c r="O152" i="11"/>
  <c r="N70" i="11"/>
  <c r="N239" i="6"/>
  <c r="N245" i="6" s="1"/>
  <c r="I187" i="11"/>
  <c r="I194" i="11"/>
  <c r="I67" i="11"/>
  <c r="I244" i="6"/>
  <c r="N71" i="11"/>
  <c r="O66" i="11"/>
  <c r="M274" i="6"/>
  <c r="N235" i="6"/>
  <c r="N228" i="6"/>
  <c r="O161" i="11"/>
  <c r="O157" i="11"/>
  <c r="M278" i="6"/>
  <c r="M253" i="6"/>
  <c r="O160" i="11"/>
  <c r="M279" i="6"/>
  <c r="M254" i="6"/>
  <c r="N64" i="12"/>
  <c r="N67" i="12"/>
  <c r="N264" i="6" l="1"/>
  <c r="N283" i="6" s="1"/>
  <c r="N258" i="6"/>
  <c r="O158" i="11"/>
  <c r="O63" i="11"/>
  <c r="M273" i="6"/>
  <c r="O64" i="11"/>
  <c r="N190" i="11"/>
  <c r="N197" i="11"/>
  <c r="I243" i="6"/>
  <c r="I257" i="6"/>
  <c r="I263" i="6"/>
  <c r="N196" i="11"/>
  <c r="N189" i="11"/>
  <c r="N191" i="11"/>
  <c r="N198" i="11" s="1"/>
  <c r="O55" i="11"/>
  <c r="O60" i="11"/>
  <c r="M272" i="6"/>
  <c r="N240" i="6" s="1"/>
  <c r="N246" i="6" s="1"/>
  <c r="O155" i="11"/>
  <c r="O185" i="11"/>
  <c r="N241" i="6"/>
  <c r="N247" i="6" s="1"/>
  <c r="I186" i="11"/>
  <c r="J10" i="11"/>
  <c r="I201" i="11"/>
  <c r="O182" i="11"/>
  <c r="N248" i="6"/>
  <c r="N261" i="6" s="1"/>
  <c r="N242" i="6"/>
  <c r="O11" i="11"/>
  <c r="N202" i="11"/>
  <c r="N65" i="12"/>
  <c r="N66" i="12"/>
  <c r="N25" i="12"/>
  <c r="N22" i="12"/>
  <c r="N85" i="12" l="1"/>
  <c r="N88" i="12"/>
  <c r="N259" i="6"/>
  <c r="N265" i="6"/>
  <c r="N284" i="6" s="1"/>
  <c r="N266" i="6"/>
  <c r="N285" i="6" s="1"/>
  <c r="N260" i="6"/>
  <c r="P163" i="11"/>
  <c r="N280" i="6"/>
  <c r="N255" i="6"/>
  <c r="O12" i="11"/>
  <c r="N203" i="11"/>
  <c r="I282" i="6"/>
  <c r="I262" i="6"/>
  <c r="O13" i="11"/>
  <c r="N204" i="11"/>
  <c r="O61" i="11"/>
  <c r="O184" i="11"/>
  <c r="P154" i="11"/>
  <c r="N277" i="6"/>
  <c r="N252" i="6"/>
  <c r="O69" i="11"/>
  <c r="J9" i="11"/>
  <c r="O183" i="11"/>
  <c r="O58" i="11"/>
  <c r="O14" i="11"/>
  <c r="N205" i="11"/>
  <c r="N267" i="6"/>
  <c r="N286" i="6" s="1"/>
  <c r="J151" i="11"/>
  <c r="I276" i="6"/>
  <c r="I275" i="6" s="1"/>
  <c r="I256" i="6"/>
  <c r="I251" i="6"/>
  <c r="N24" i="12"/>
  <c r="N23" i="12"/>
  <c r="N86" i="12" l="1"/>
  <c r="N87" i="12"/>
  <c r="O188" i="11"/>
  <c r="J54" i="11"/>
  <c r="I270" i="6"/>
  <c r="I269" i="6" s="1"/>
  <c r="I250" i="6"/>
  <c r="O72" i="11"/>
  <c r="O71" i="11"/>
  <c r="I281" i="6"/>
  <c r="J212" i="6"/>
  <c r="O70" i="11"/>
  <c r="P160" i="11"/>
  <c r="N279" i="6"/>
  <c r="N254" i="6"/>
  <c r="J149" i="11"/>
  <c r="P57" i="11"/>
  <c r="N271" i="6"/>
  <c r="P152" i="11"/>
  <c r="Q154" i="11"/>
  <c r="Q152" i="11" s="1"/>
  <c r="Q182" i="11" s="1"/>
  <c r="P66" i="11"/>
  <c r="N274" i="6"/>
  <c r="P161" i="11"/>
  <c r="Q163" i="11"/>
  <c r="Q161" i="11" s="1"/>
  <c r="Q185" i="11" s="1"/>
  <c r="P157" i="11"/>
  <c r="N278" i="6"/>
  <c r="N253" i="6"/>
  <c r="I63" i="12"/>
  <c r="O64" i="12"/>
  <c r="O67" i="12"/>
  <c r="O189" i="11" l="1"/>
  <c r="O196" i="11"/>
  <c r="J232" i="6"/>
  <c r="J225" i="6"/>
  <c r="J211" i="6"/>
  <c r="P11" i="11"/>
  <c r="O202" i="11"/>
  <c r="P60" i="11"/>
  <c r="N272" i="6"/>
  <c r="P155" i="11"/>
  <c r="Q157" i="11"/>
  <c r="Q155" i="11" s="1"/>
  <c r="Q183" i="11" s="1"/>
  <c r="P185" i="11"/>
  <c r="P64" i="11"/>
  <c r="Q66" i="11"/>
  <c r="Q64" i="11" s="1"/>
  <c r="P182" i="11"/>
  <c r="P55" i="11"/>
  <c r="Q57" i="11"/>
  <c r="Q55" i="11" s="1"/>
  <c r="O150" i="11"/>
  <c r="J148" i="11"/>
  <c r="J180" i="11" s="1"/>
  <c r="J181" i="11"/>
  <c r="P63" i="11"/>
  <c r="N273" i="6"/>
  <c r="P158" i="11"/>
  <c r="Q160" i="11"/>
  <c r="Q158" i="11" s="1"/>
  <c r="Q184" i="11" s="1"/>
  <c r="O190" i="11"/>
  <c r="O191" i="11"/>
  <c r="O198" i="11"/>
  <c r="J52" i="11"/>
  <c r="O195" i="11"/>
  <c r="O25" i="12"/>
  <c r="O66" i="12"/>
  <c r="I21" i="12"/>
  <c r="O65" i="12"/>
  <c r="O22" i="12"/>
  <c r="O85" i="12" l="1"/>
  <c r="I84" i="12"/>
  <c r="O88" i="12"/>
  <c r="P13" i="11"/>
  <c r="O204" i="11"/>
  <c r="Q72" i="11"/>
  <c r="P183" i="11"/>
  <c r="P58" i="11"/>
  <c r="Q60" i="11"/>
  <c r="Q58" i="11" s="1"/>
  <c r="J231" i="6"/>
  <c r="J238" i="6"/>
  <c r="J237" i="6" s="1"/>
  <c r="O53" i="11"/>
  <c r="J51" i="11"/>
  <c r="J68" i="11"/>
  <c r="P14" i="11"/>
  <c r="O205" i="11"/>
  <c r="O197" i="11"/>
  <c r="P184" i="11"/>
  <c r="P61" i="11"/>
  <c r="Q63" i="11"/>
  <c r="Q61" i="11" s="1"/>
  <c r="Q69" i="11"/>
  <c r="P69" i="11"/>
  <c r="J224" i="6"/>
  <c r="P12" i="11"/>
  <c r="O203" i="11"/>
  <c r="O23" i="12"/>
  <c r="O24" i="12"/>
  <c r="O87" i="12" l="1"/>
  <c r="O86" i="12"/>
  <c r="P70" i="11"/>
  <c r="P72" i="11"/>
  <c r="Q70" i="11"/>
  <c r="P71" i="11"/>
  <c r="P188" i="11"/>
  <c r="P202" i="11" s="1"/>
  <c r="P195" i="11"/>
  <c r="Q188" i="11"/>
  <c r="Q202" i="11" s="1"/>
  <c r="Q71" i="11"/>
  <c r="J187" i="11"/>
  <c r="J67" i="11"/>
  <c r="J244" i="6"/>
  <c r="Q191" i="11"/>
  <c r="Q205" i="11" s="1"/>
  <c r="Q198" i="11"/>
  <c r="J243" i="6" l="1"/>
  <c r="J263" i="6"/>
  <c r="J257" i="6"/>
  <c r="J186" i="11"/>
  <c r="K10" i="11"/>
  <c r="J201" i="11"/>
  <c r="Q190" i="11"/>
  <c r="Q204" i="11" s="1"/>
  <c r="P190" i="11"/>
  <c r="P204" i="11" s="1"/>
  <c r="P197" i="11"/>
  <c r="Q189" i="11"/>
  <c r="Q203" i="11" s="1"/>
  <c r="Q196" i="11"/>
  <c r="P191" i="11"/>
  <c r="P205" i="11" s="1"/>
  <c r="P189" i="11"/>
  <c r="P203" i="11" s="1"/>
  <c r="J194" i="11"/>
  <c r="Q195" i="11"/>
  <c r="J282" i="6" l="1"/>
  <c r="J262" i="6"/>
  <c r="P196" i="11"/>
  <c r="P198" i="11"/>
  <c r="Q197" i="11"/>
  <c r="K9" i="11"/>
  <c r="K151" i="11"/>
  <c r="J276" i="6"/>
  <c r="J275" i="6" s="1"/>
  <c r="J256" i="6"/>
  <c r="J251" i="6"/>
  <c r="K54" i="11" l="1"/>
  <c r="J270" i="6"/>
  <c r="J269" i="6" s="1"/>
  <c r="J250" i="6"/>
  <c r="K149" i="11"/>
  <c r="L151" i="11"/>
  <c r="L149" i="11" s="1"/>
  <c r="J281" i="6"/>
  <c r="K212" i="6"/>
  <c r="J63" i="12"/>
  <c r="K148" i="11" l="1"/>
  <c r="K180" i="11" s="1"/>
  <c r="P150" i="11"/>
  <c r="K181" i="11"/>
  <c r="K232" i="6"/>
  <c r="K225" i="6"/>
  <c r="K211" i="6"/>
  <c r="L148" i="11"/>
  <c r="L180" i="11" s="1"/>
  <c r="L181" i="11"/>
  <c r="K52" i="11"/>
  <c r="L54" i="11"/>
  <c r="L52" i="11" s="1"/>
  <c r="J21" i="12"/>
  <c r="J84" i="12" l="1"/>
  <c r="K51" i="11"/>
  <c r="P53" i="11"/>
  <c r="K68" i="11"/>
  <c r="K224" i="6"/>
  <c r="Q150" i="11"/>
  <c r="L51" i="11"/>
  <c r="L68" i="11"/>
  <c r="K231" i="6"/>
  <c r="K238" i="6"/>
  <c r="K237" i="6" s="1"/>
  <c r="K187" i="11" l="1"/>
  <c r="K194" i="11"/>
  <c r="K67" i="11"/>
  <c r="K244" i="6"/>
  <c r="L187" i="11"/>
  <c r="L67" i="11"/>
  <c r="Q53" i="11"/>
  <c r="L186" i="11" l="1"/>
  <c r="L201" i="11"/>
  <c r="K243" i="6"/>
  <c r="K257" i="6"/>
  <c r="K263" i="6"/>
  <c r="L194" i="11"/>
  <c r="K186" i="11"/>
  <c r="Q10" i="11"/>
  <c r="K201" i="11"/>
  <c r="K282" i="6" l="1"/>
  <c r="K262" i="6"/>
  <c r="Q9" i="11"/>
  <c r="M10" i="11"/>
  <c r="M151" i="11"/>
  <c r="K276" i="6"/>
  <c r="K275" i="6" s="1"/>
  <c r="K256" i="6"/>
  <c r="K251" i="6"/>
  <c r="M54" i="11" l="1"/>
  <c r="K270" i="6"/>
  <c r="K269" i="6" s="1"/>
  <c r="K250" i="6"/>
  <c r="M9" i="11"/>
  <c r="M149" i="11"/>
  <c r="K281" i="6"/>
  <c r="L212" i="6"/>
  <c r="L63" i="12"/>
  <c r="L232" i="6" l="1"/>
  <c r="L225" i="6"/>
  <c r="L211" i="6"/>
  <c r="M148" i="11"/>
  <c r="M180" i="11" s="1"/>
  <c r="M181" i="11"/>
  <c r="M52" i="11"/>
  <c r="L21" i="12"/>
  <c r="L84" i="12" l="1"/>
  <c r="M51" i="11"/>
  <c r="M68" i="11"/>
  <c r="L231" i="6"/>
  <c r="L238" i="6"/>
  <c r="L237" i="6" s="1"/>
  <c r="L224" i="6"/>
  <c r="L244" i="6" l="1"/>
  <c r="M187" i="11"/>
  <c r="M67" i="11"/>
  <c r="M186" i="11" l="1"/>
  <c r="N10" i="11"/>
  <c r="M201" i="11"/>
  <c r="M194" i="11"/>
  <c r="L243" i="6"/>
  <c r="L263" i="6"/>
  <c r="L257" i="6"/>
  <c r="L282" i="6" l="1"/>
  <c r="L262" i="6"/>
  <c r="N9" i="11"/>
  <c r="N151" i="11"/>
  <c r="L276" i="6"/>
  <c r="L275" i="6" s="1"/>
  <c r="L256" i="6"/>
  <c r="L251" i="6"/>
  <c r="N149" i="11" l="1"/>
  <c r="N54" i="11"/>
  <c r="L270" i="6"/>
  <c r="L269" i="6" s="1"/>
  <c r="L250" i="6"/>
  <c r="L281" i="6"/>
  <c r="M212" i="6"/>
  <c r="M63" i="12"/>
  <c r="M232" i="6" l="1"/>
  <c r="M225" i="6"/>
  <c r="M211" i="6"/>
  <c r="N52" i="11"/>
  <c r="N148" i="11"/>
  <c r="N180" i="11" s="1"/>
  <c r="N181" i="11"/>
  <c r="M21" i="12"/>
  <c r="M84" i="12" l="1"/>
  <c r="M231" i="6"/>
  <c r="M238" i="6"/>
  <c r="M237" i="6" s="1"/>
  <c r="N51" i="11"/>
  <c r="N68" i="11"/>
  <c r="M224" i="6"/>
  <c r="M244" i="6" l="1"/>
  <c r="N194" i="11"/>
  <c r="N187" i="11"/>
  <c r="N67" i="11"/>
  <c r="N186" i="11" l="1"/>
  <c r="O10" i="11"/>
  <c r="N201" i="11"/>
  <c r="M243" i="6"/>
  <c r="M257" i="6"/>
  <c r="M263" i="6"/>
  <c r="M282" i="6" l="1"/>
  <c r="M262" i="6"/>
  <c r="O9" i="11"/>
  <c r="O151" i="11"/>
  <c r="M276" i="6"/>
  <c r="M275" i="6" s="1"/>
  <c r="M256" i="6"/>
  <c r="M251" i="6"/>
  <c r="O149" i="11" l="1"/>
  <c r="O54" i="11"/>
  <c r="M270" i="6"/>
  <c r="M269" i="6" s="1"/>
  <c r="M250" i="6"/>
  <c r="M281" i="6"/>
  <c r="N212" i="6"/>
  <c r="N63" i="12"/>
  <c r="N232" i="6" l="1"/>
  <c r="N225" i="6"/>
  <c r="N211" i="6"/>
  <c r="O52" i="11"/>
  <c r="O148" i="11"/>
  <c r="O180" i="11" s="1"/>
  <c r="O181" i="11"/>
  <c r="N21" i="12"/>
  <c r="N84" i="12" l="1"/>
  <c r="N231" i="6"/>
  <c r="N238" i="6"/>
  <c r="N237" i="6" s="1"/>
  <c r="O51" i="11"/>
  <c r="O68" i="11"/>
  <c r="N224" i="6"/>
  <c r="N244" i="6" l="1"/>
  <c r="O187" i="11"/>
  <c r="O67" i="11"/>
  <c r="O186" i="11" l="1"/>
  <c r="P10" i="11"/>
  <c r="O201" i="11"/>
  <c r="O194" i="11"/>
  <c r="N243" i="6"/>
  <c r="N263" i="6"/>
  <c r="N257" i="6"/>
  <c r="N282" i="6" l="1"/>
  <c r="N281" i="6" s="1"/>
  <c r="N262" i="6"/>
  <c r="P9" i="11"/>
  <c r="P151" i="11"/>
  <c r="N276" i="6"/>
  <c r="N275" i="6" s="1"/>
  <c r="N256" i="6"/>
  <c r="N251" i="6"/>
  <c r="P54" i="11" l="1"/>
  <c r="N270" i="6"/>
  <c r="N269" i="6" s="1"/>
  <c r="N250" i="6"/>
  <c r="P149" i="11"/>
  <c r="Q151" i="11"/>
  <c r="Q149" i="11" s="1"/>
  <c r="O63" i="12"/>
  <c r="P148" i="11" l="1"/>
  <c r="P180" i="11" s="1"/>
  <c r="P181" i="11"/>
  <c r="Q148" i="11"/>
  <c r="Q180" i="11" s="1"/>
  <c r="Q181" i="11"/>
  <c r="P52" i="11"/>
  <c r="Q54" i="11"/>
  <c r="Q52" i="11" s="1"/>
  <c r="O21" i="12"/>
  <c r="O84" i="12" l="1"/>
  <c r="P51" i="11"/>
  <c r="P68" i="11"/>
  <c r="Q51" i="11"/>
  <c r="Q68" i="11"/>
  <c r="P194" i="11" l="1"/>
  <c r="P187" i="11"/>
  <c r="P67" i="11"/>
  <c r="Q187" i="11"/>
  <c r="Q194" i="11"/>
  <c r="Q67" i="11"/>
  <c r="Q186" i="11" l="1"/>
  <c r="Q201" i="11"/>
  <c r="P186" i="11"/>
  <c r="P201" i="11"/>
</calcChain>
</file>

<file path=xl/sharedStrings.xml><?xml version="1.0" encoding="utf-8"?>
<sst xmlns="http://schemas.openxmlformats.org/spreadsheetml/2006/main" count="1620" uniqueCount="196">
  <si>
    <t>Вид культуры</t>
  </si>
  <si>
    <t>1 кв.</t>
  </si>
  <si>
    <t>2 кв.</t>
  </si>
  <si>
    <t>3 кв.</t>
  </si>
  <si>
    <t>4 кв.</t>
  </si>
  <si>
    <t>Запасы на начало периода</t>
  </si>
  <si>
    <t>Потери</t>
  </si>
  <si>
    <t>Личное потребление</t>
  </si>
  <si>
    <t>Производство</t>
  </si>
  <si>
    <t>Переработка на продовольственные цели</t>
  </si>
  <si>
    <t>Запасы на конец периода</t>
  </si>
  <si>
    <t>Формула</t>
  </si>
  <si>
    <t>Легенда</t>
  </si>
  <si>
    <t>Таблица 1 - Данные по посевным площадям</t>
  </si>
  <si>
    <t>Значение в данной ячейке должно быть ОБЯЗАТЕЛЬНО заполнено</t>
  </si>
  <si>
    <t>Значение в данной ячейке рассчитывается автоматически и не редактируется</t>
  </si>
  <si>
    <t>Наименование показателя</t>
  </si>
  <si>
    <t>Ед.измерения</t>
  </si>
  <si>
    <t>Значение в данной ячейке заполняется автоматически, можно корректировать</t>
  </si>
  <si>
    <t>1. Посевная площадь, в т.ч.:</t>
  </si>
  <si>
    <t>тыс. га</t>
  </si>
  <si>
    <t>Посевная площадь СХО</t>
  </si>
  <si>
    <t>Посевная площадь КФХ</t>
  </si>
  <si>
    <t>Посевная площадь ЛПХ</t>
  </si>
  <si>
    <t>Таблица 2 - Данные по инвестиционным проектам</t>
  </si>
  <si>
    <t>Увеличение объема переработки вследствие ввода новых мощностей</t>
  </si>
  <si>
    <t>Показатель баланса</t>
  </si>
  <si>
    <t>Объем ввоза, включая импорт</t>
  </si>
  <si>
    <t>Итого ресурсов в соответствующем году</t>
  </si>
  <si>
    <t>Объем производственное потребление на семена</t>
  </si>
  <si>
    <t>Объем производственное потребление на корм скоту и птице</t>
  </si>
  <si>
    <t>Объем вывоз, включая экспорт</t>
  </si>
  <si>
    <t>Таблица 4 - Данные для корректировки прогноза согласно уровня исторического минимума</t>
  </si>
  <si>
    <t>Таблица 5 - Расчет урожайности методом экстраполяции (используется линейный тренд)</t>
  </si>
  <si>
    <t>(Таблица содержит фактические значения за 17 предыдущих лет и 3 прогнозных года. Необходима для расчета прогнозных значений методом экстраполяции (используется линейный тренд))</t>
  </si>
  <si>
    <t>Урожайность по СХО</t>
  </si>
  <si>
    <t>ц/га</t>
  </si>
  <si>
    <t>Урожайность по КФХ</t>
  </si>
  <si>
    <t>Урожайность по ЛПХ</t>
  </si>
  <si>
    <t>Временной ряд (x)</t>
  </si>
  <si>
    <t>Расчет коэффициента для уравнения y=ax+b</t>
  </si>
  <si>
    <t>a=</t>
  </si>
  <si>
    <t>b=</t>
  </si>
  <si>
    <t>Коэффициенты для расчета урожайности по СХО</t>
  </si>
  <si>
    <t>Коэффициенты для расчета урожайности по КФХ</t>
  </si>
  <si>
    <t>Коэффициенты для расчета урожайности по ЛПХ</t>
  </si>
  <si>
    <t>Таблица 6 - Распределение годовых значений по кварталам</t>
  </si>
  <si>
    <t xml:space="preserve">1.2 Производство </t>
  </si>
  <si>
    <t>2.1 Производственное потребление на семена</t>
  </si>
  <si>
    <t>2.2 Потери</t>
  </si>
  <si>
    <t>Таблица 7 - Расчет корректировки согласно минимума исторического запаса (результат корректировки будет учтен на следующем шаге расчета)</t>
  </si>
  <si>
    <t>Наименование</t>
  </si>
  <si>
    <t>1. Прогнозные значения до корректировки</t>
  </si>
  <si>
    <t>1.1. Ввоз</t>
  </si>
  <si>
    <t>1.2. Вывоз</t>
  </si>
  <si>
    <t>1.3. Запасы на конец периода</t>
  </si>
  <si>
    <t>2. Минимальный остаток за 7 предыдущих лет</t>
  </si>
  <si>
    <t>3. Корректировки</t>
  </si>
  <si>
    <t>3.1. Необходимая корректировка остатка запасов на конец периода для приведения к уровню не ниже минимального в текущем квартале</t>
  </si>
  <si>
    <t>3.2. Сторно корректировок, накопленных в предыдущих кварталах</t>
  </si>
  <si>
    <t>3.2.1. Сумма, на которую возможно уменьшить запасы на конец периода при сторнировании</t>
  </si>
  <si>
    <t>3.2.2. Сторно ввоза</t>
  </si>
  <si>
    <t>3.2.3. Сторно вывоза</t>
  </si>
  <si>
    <t>4. Прогнозные значения с учетом корректировки</t>
  </si>
  <si>
    <t>4.1. Ввоз</t>
  </si>
  <si>
    <t>4.2. Вывоз</t>
  </si>
  <si>
    <t>4.3. Запасы на конец периода</t>
  </si>
  <si>
    <t>5. Сумма корректировки нарастающим итогом (влияет на остаток в последующих периодах)</t>
  </si>
  <si>
    <t>5.1. Корректировка ввоза</t>
  </si>
  <si>
    <t>5.2. Корректировка вывоза</t>
  </si>
  <si>
    <t>5.3. Корректировка запасов на конец периода</t>
  </si>
  <si>
    <t/>
  </si>
  <si>
    <t>Ед. измерения</t>
  </si>
  <si>
    <t>1. Итого ресурсов</t>
  </si>
  <si>
    <t>1.1 Запасы на начало периода</t>
  </si>
  <si>
    <t>1.2 Производство (валовый сбор)</t>
  </si>
  <si>
    <t>Планируемая посевная площадь СХО</t>
  </si>
  <si>
    <t>Планируемая посевная площадь КФХ</t>
  </si>
  <si>
    <t>Планируемая посевная площадь ЛПХ</t>
  </si>
  <si>
    <t>Прогнозируемая урожайность СХО</t>
  </si>
  <si>
    <t>Прогнозируемая урожайность КФХ</t>
  </si>
  <si>
    <t>Прогнозируемая урожайность ЛПХ</t>
  </si>
  <si>
    <t>1.3 Ввоз, включая импорт</t>
  </si>
  <si>
    <t>Объем ввоза в предыдущем году</t>
  </si>
  <si>
    <t>Изменение ввоза относительно предыдущего года</t>
  </si>
  <si>
    <t>2. Итого использование</t>
  </si>
  <si>
    <t>2.1 Производственное потребление</t>
  </si>
  <si>
    <t>2.1.1 на семена</t>
  </si>
  <si>
    <t>Планируемая посевная площадь</t>
  </si>
  <si>
    <t>Средняя фактическая норма высева семян</t>
  </si>
  <si>
    <t>кг/га</t>
  </si>
  <si>
    <t>2.1.2 на корм скоту и птице</t>
  </si>
  <si>
    <t>Объем производственного потребления на корм скоту и птице в предыдущем году</t>
  </si>
  <si>
    <t>Изменение потребления на корм скоту и птице относительно предыдущего года</t>
  </si>
  <si>
    <t>Объем переработки на продовольственные цели в предыдущем году</t>
  </si>
  <si>
    <t>Увеличение объема переработки вследствие ввода новых мощностей в соответствующем регионе</t>
  </si>
  <si>
    <t>Снижение объема переработки вследствие вывода существующих мощностей</t>
  </si>
  <si>
    <t>Изменение переработки вследствие изменения загрузки существующих мощностей</t>
  </si>
  <si>
    <t xml:space="preserve">Уровень потерь </t>
  </si>
  <si>
    <t>Объем вывоза, включая экспорт в предыдущем году</t>
  </si>
  <si>
    <t xml:space="preserve">Изменение вывоза относительно предыдущего года </t>
  </si>
  <si>
    <t>Личное потребление в предыдущем году</t>
  </si>
  <si>
    <t>Изменение личного потребления относительного предыдущего года</t>
  </si>
  <si>
    <t>3. Запасы на конец периода</t>
  </si>
  <si>
    <t>Проверка на Итоги</t>
  </si>
  <si>
    <t>Обязательно к заполнению</t>
  </si>
  <si>
    <t>Возможна корректировка</t>
  </si>
  <si>
    <t>Значение не заполняется</t>
  </si>
  <si>
    <t>Переработка на продовольственные цели (п. 2.2.1 Баланса)</t>
  </si>
  <si>
    <t>Таблица 3 - Статистическая база для разработки прогноза квартальных показателей</t>
  </si>
  <si>
    <t>(Таблица содержит фактические значения балансов за 3 предыдущих года с поквартальной разбивкой. Необходима для детализации годовых прогнозных показателей на квартальные)</t>
  </si>
  <si>
    <t>Строки/Колонки</t>
  </si>
  <si>
    <t>N0</t>
  </si>
  <si>
    <t>Тип ячейки</t>
  </si>
  <si>
    <t>NF</t>
  </si>
  <si>
    <t>Контрольная сумма</t>
  </si>
  <si>
    <t>Итого использовано</t>
  </si>
  <si>
    <t>Вывоз, включая экспорт</t>
  </si>
  <si>
    <t>Производственное потребление на корм скоту и птице</t>
  </si>
  <si>
    <t>Производственное потребление на семена</t>
  </si>
  <si>
    <t>Итого ресурсов</t>
  </si>
  <si>
    <t>Ввоз, включая импорт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</si>
  <si>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</si>
  <si>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</si>
  <si>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</si>
  <si>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</si>
  <si>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</si>
  <si>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</si>
  <si>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</si>
  <si>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</si>
  <si>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</si>
  <si>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</si>
  <si>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</si>
  <si>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</si>
  <si>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</si>
  <si>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</si>
  <si>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</si>
  <si>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2014 год</t>
  </si>
  <si>
    <t>2015 год</t>
  </si>
  <si>
    <t>2016 год</t>
  </si>
  <si>
    <t>2010 год</t>
  </si>
  <si>
    <t>2011 год</t>
  </si>
  <si>
    <t>2012 год</t>
  </si>
  <si>
    <t>2013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</si>
  <si>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</si>
  <si>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</si>
  <si>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</si>
  <si>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</si>
  <si>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</si>
  <si>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</si>
  <si>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</si>
  <si>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</si>
  <si>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</si>
  <si>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</si>
  <si>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Проверка на Контрольную сумму</t>
  </si>
  <si>
    <t>Проверка</t>
  </si>
  <si>
    <t>тыс. т</t>
  </si>
  <si>
    <t>уд. вес</t>
  </si>
  <si>
    <r>
      <rPr>
        <i/>
        <sz val="10"/>
        <color theme="9" tint="-0.499984740745262"/>
        <rFont val="Times New Roman"/>
        <family val="1"/>
        <charset val="204"/>
      </rPr>
      <t xml:space="preserve">Обратите внимание, </t>
    </r>
    <r>
      <rPr>
        <i/>
        <sz val="10"/>
        <color rgb="FFFF0000"/>
        <rFont val="Times New Roman"/>
        <family val="1"/>
        <charset val="204"/>
      </rPr>
      <t>коэффициенты можно корректировать,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theme="9" tint="-0.499984740745262"/>
        <rFont val="Times New Roman"/>
        <family val="1"/>
        <charset val="204"/>
      </rPr>
      <t>если в вашем регионе появилось производство</t>
    </r>
    <r>
      <rPr>
        <i/>
        <sz val="10"/>
        <color theme="1"/>
        <rFont val="Times New Roman"/>
        <family val="1"/>
        <charset val="204"/>
      </rPr>
      <t xml:space="preserve"> </t>
    </r>
    <r>
      <rPr>
        <i/>
        <sz val="10"/>
        <color rgb="FFFF0000"/>
        <rFont val="Times New Roman"/>
        <family val="1"/>
        <charset val="204"/>
      </rPr>
      <t>новых культур</t>
    </r>
    <r>
      <rPr>
        <i/>
        <sz val="10"/>
        <color theme="1"/>
        <rFont val="Times New Roman"/>
        <family val="1"/>
        <charset val="204"/>
      </rPr>
      <t>)</t>
    </r>
  </si>
  <si>
    <t>(В таблице рассчитываются коэффициенты для распределения годовых прогнозных значений на квартальные, на основании данных таблицы 3.</t>
  </si>
  <si>
    <t xml:space="preserve">(Таблица заполняется на основании модуля инвестиционных проектов региона на 3 прогнозных года с поквартальной разбивкой, необходима для </t>
  </si>
  <si>
    <r>
      <t xml:space="preserve">расчета прогнозных значений по статьям </t>
    </r>
    <r>
      <rPr>
        <i/>
        <sz val="10"/>
        <color rgb="FFFF0000"/>
        <rFont val="Times New Roman"/>
        <family val="1"/>
        <charset val="204"/>
      </rPr>
      <t xml:space="preserve">2.2 "Переработка" </t>
    </r>
    <r>
      <rPr>
        <i/>
        <sz val="10"/>
        <color theme="9" tint="-0.499984740745262"/>
        <rFont val="Times New Roman"/>
        <family val="1"/>
        <charset val="204"/>
      </rPr>
      <t>продовольственного баланса)</t>
    </r>
  </si>
  <si>
    <t xml:space="preserve">(Таблица содержит фактические значения балансов за 7 предыдущих лет с поквартальной разбивкой. Необходима для расчета минимального </t>
  </si>
  <si>
    <t>значения запасов для автокорректировки на листе "3.Прогноз.С корректировкой Таб7")</t>
  </si>
  <si>
    <t xml:space="preserve">(Таблица содержит фактические значения за 3 предыдущих года и плановые - на 3 прогнозных года, необходима для расчета прогнозных </t>
  </si>
  <si>
    <t xml:space="preserve">(В таблице выполняется расчет значений для корректировок, согласно уровня исторического минимума запасов на конец периода, а также </t>
  </si>
  <si>
    <t>компенсаций произведенных корректировок в последующих кварталах прогнозного года)</t>
  </si>
  <si>
    <r>
      <t xml:space="preserve"> значений по статье </t>
    </r>
    <r>
      <rPr>
        <i/>
        <sz val="10"/>
        <color rgb="FFFF0000"/>
        <rFont val="Times New Roman"/>
        <family val="1"/>
        <charset val="204"/>
      </rPr>
      <t>"1.2 Производство (валовый сбор)"</t>
    </r>
    <r>
      <rPr>
        <i/>
        <sz val="10"/>
        <color theme="9" tint="-0.499984740745262"/>
        <rFont val="Times New Roman"/>
        <family val="1"/>
        <charset val="204"/>
      </rPr>
      <t xml:space="preserve"> продовольственного баланса)</t>
    </r>
  </si>
  <si>
    <t>Контрольная сумма: если значение не равно "0", значит необходимо скорректировать данные баланса Таблицы 3 и запасов Таблицы 4</t>
  </si>
  <si>
    <t>Проверка на наличие данных в Балансе: если значение больше "0", значит проверка пройдена</t>
  </si>
  <si>
    <t>Проверка на наличие данных в Запасах: если значение больше "0", значит проверка пройдена</t>
  </si>
  <si>
    <t>Подсолнечник</t>
  </si>
  <si>
    <t>Соя</t>
  </si>
  <si>
    <t>Рапс</t>
  </si>
  <si>
    <t>Прочие маслосемена</t>
  </si>
  <si>
    <t>Лён</t>
  </si>
  <si>
    <t>2.2 Переработка на продовольственные цели</t>
  </si>
  <si>
    <t>2.3 Потери</t>
  </si>
  <si>
    <t>2.4 Вывоз, включая экспорт</t>
  </si>
  <si>
    <t>2.5 Личное потребление</t>
  </si>
  <si>
    <t>Маслосемян, всего</t>
  </si>
  <si>
    <t>Комментарий по отклонению прогнозного баланса</t>
  </si>
  <si>
    <t>Показатель  баланса</t>
  </si>
  <si>
    <t>Отклонения (Прирост), %</t>
  </si>
  <si>
    <t>Комментарий</t>
  </si>
  <si>
    <t xml:space="preserve">  2.1 Производственное потребление</t>
  </si>
  <si>
    <t xml:space="preserve">  2.3 Потери</t>
  </si>
  <si>
    <t xml:space="preserve">  2.4 Вывоз, включая экспорт</t>
  </si>
  <si>
    <t xml:space="preserve">  2.5 Личное потребление</t>
  </si>
  <si>
    <t xml:space="preserve">      2.1.1 на семена</t>
  </si>
  <si>
    <t xml:space="preserve">  2.2 Переработка на продовольственные цели</t>
  </si>
  <si>
    <t xml:space="preserve">      2.1.2 на корм скоту и птице</t>
  </si>
  <si>
    <t xml:space="preserve">   1.1 Запасы на начало периода</t>
  </si>
  <si>
    <t xml:space="preserve">   1.2 Производство (валовый сбор)</t>
  </si>
  <si>
    <t xml:space="preserve">   1.3 Ввоз, включая импорт</t>
  </si>
  <si>
    <t>000156645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</si>
</sst>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00"/>
    <numFmt numFmtId="165" formatCode="_-* #,##0.00,_₽_-;\-* #,##0.00,_₽_-;_-* \-??\ _₽_-;_-@_-"/>
    <numFmt numFmtId="166" formatCode="0&quot; кв.&quot;"/>
    <numFmt numFmtId="167" formatCode="#,##0.000"/>
    <numFmt numFmtId="168" formatCode="#,##0_ ;[Red]\-#,##0,"/>
    <numFmt numFmtId="169" formatCode="#,##0_ ;[Red]\-#,##0\ "/>
    <numFmt numFmtId="170" formatCode="[=0]&quot;&quot;;General"/>
    <numFmt numFmtId="171" formatCode="#,##0.000_ ;\-#,##0.000\ "/>
  </numFmts>
  <fonts count="3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1"/>
      <color rgb="FFFF0000"/>
      <name val="Calibri"/>
      <family val="2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i/>
      <sz val="11"/>
      <name val="Times New Roman"/>
      <family val="1"/>
      <charset val="204"/>
    </font>
    <font>
      <b/>
      <sz val="11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1"/>
      <name val="Calibri"/>
      <family val="2"/>
      <charset val="1"/>
    </font>
    <font>
      <b/>
      <sz val="11"/>
      <name val="Calibri"/>
      <family val="2"/>
      <charset val="204"/>
    </font>
    <font>
      <sz val="11"/>
      <color theme="0"/>
      <name val="Calibri"/>
      <family val="2"/>
      <charset val="1"/>
    </font>
    <font>
      <i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theme="9" tint="-0.499984740745262"/>
      <name val="Times New Roman"/>
      <family val="1"/>
      <charset val="204"/>
    </font>
    <font>
      <b/>
      <sz val="11"/>
      <color theme="4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rgb="FFFF0000"/>
      <name val="Calibri"/>
      <family val="2"/>
      <charset val="204"/>
    </font>
    <font>
      <b/>
      <sz val="11"/>
      <color indexed="55"/>
      <name val="Times New Roman"/>
      <family val="1"/>
      <charset val="204"/>
    </font>
    <font>
      <sz val="11"/>
      <color indexed="5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BF1DE"/>
      </patternFill>
    </fill>
    <fill>
      <patternFill patternType="lightUp">
        <fgColor theme="1"/>
        <bgColor rgb="FFBFBFC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rgb="FFDFDFE0"/>
      </patternFill>
    </fill>
    <fill>
      <patternFill patternType="solid">
        <fgColor theme="0"/>
        <bgColor rgb="FFDFDFE0"/>
      </patternFill>
    </fill>
    <fill>
      <patternFill patternType="solid">
        <fgColor theme="7" tint="0.59999389629810485"/>
        <bgColor rgb="FFF2DCDB"/>
      </patternFill>
    </fill>
    <fill>
      <patternFill patternType="solid">
        <fgColor theme="4" tint="0.59999389629810485"/>
        <bgColor rgb="FFDFDFE0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/>
        <bgColor rgb="FFB7DEE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rgb="FFFFE699"/>
        <bgColor rgb="FFFFC000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rgb="FFEBF1DE"/>
      </patternFill>
    </fill>
    <fill>
      <patternFill patternType="solid">
        <fgColor theme="0"/>
        <bgColor indexed="18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9CDE5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8" fillId="0" borderId="0" applyBorder="0" applyProtection="0"/>
    <xf numFmtId="165" fontId="8" fillId="0" borderId="0" applyBorder="0" applyProtection="0"/>
    <xf numFmtId="0" fontId="16" fillId="0" borderId="0"/>
    <xf numFmtId="0" fontId="16" fillId="0" borderId="0"/>
  </cellStyleXfs>
  <cellXfs count="596">
    <xf numFmtId="0" fontId="0" fillId="0" borderId="0" xfId="0"/>
    <xf numFmtId="0" fontId="1" fillId="0" borderId="0" xfId="0" applyFont="1" applyBorder="1"/>
    <xf numFmtId="167" fontId="0" fillId="0" borderId="0" xfId="0" applyNumberFormat="1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3" fontId="1" fillId="0" borderId="1" xfId="0" applyNumberFormat="1" applyFont="1" applyBorder="1"/>
    <xf numFmtId="167" fontId="1" fillId="0" borderId="0" xfId="0" applyNumberFormat="1" applyFont="1"/>
    <xf numFmtId="0" fontId="6" fillId="0" borderId="0" xfId="0" applyFont="1"/>
    <xf numFmtId="167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2" borderId="0" xfId="0" applyFont="1" applyFill="1" applyAlignment="1">
      <alignment vertical="top"/>
    </xf>
    <xf numFmtId="0" fontId="0" fillId="2" borderId="0" xfId="0" applyFill="1"/>
    <xf numFmtId="4" fontId="0" fillId="0" borderId="0" xfId="0" applyNumberFormat="1"/>
    <xf numFmtId="0" fontId="0" fillId="0" borderId="0" xfId="0" applyAlignment="1"/>
    <xf numFmtId="0" fontId="1" fillId="0" borderId="0" xfId="0" applyFont="1" applyAlignment="1"/>
    <xf numFmtId="167" fontId="1" fillId="0" borderId="0" xfId="0" applyNumberFormat="1" applyFont="1" applyAlignment="1"/>
    <xf numFmtId="0" fontId="1" fillId="0" borderId="6" xfId="0" applyFont="1" applyBorder="1" applyAlignment="1">
      <alignment horizontal="left" indent="2"/>
    </xf>
    <xf numFmtId="0" fontId="0" fillId="0" borderId="0" xfId="0" applyFill="1"/>
    <xf numFmtId="0" fontId="1" fillId="0" borderId="6" xfId="0" applyFont="1" applyFill="1" applyBorder="1" applyAlignment="1">
      <alignment horizontal="left" indent="1"/>
    </xf>
    <xf numFmtId="0" fontId="1" fillId="0" borderId="6" xfId="0" applyFont="1" applyFill="1" applyBorder="1" applyAlignment="1">
      <alignment horizontal="left" indent="3"/>
    </xf>
    <xf numFmtId="0" fontId="1" fillId="0" borderId="6" xfId="0" applyFont="1" applyFill="1" applyBorder="1" applyAlignment="1">
      <alignment horizontal="left" indent="5"/>
    </xf>
    <xf numFmtId="0" fontId="5" fillId="0" borderId="6" xfId="0" applyFont="1" applyFill="1" applyBorder="1" applyAlignment="1">
      <alignment horizontal="left" indent="4"/>
    </xf>
    <xf numFmtId="0" fontId="9" fillId="0" borderId="0" xfId="0" applyFont="1"/>
    <xf numFmtId="0" fontId="9" fillId="2" borderId="0" xfId="0" applyFont="1" applyFill="1"/>
    <xf numFmtId="0" fontId="5" fillId="0" borderId="6" xfId="0" applyFont="1" applyFill="1" applyBorder="1" applyAlignment="1">
      <alignment horizontal="left" indent="6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Fill="1" applyBorder="1" applyAlignment="1">
      <alignment horizontal="left" wrapText="1" indent="5"/>
    </xf>
    <xf numFmtId="0" fontId="5" fillId="0" borderId="6" xfId="0" applyFont="1" applyFill="1" applyBorder="1" applyAlignment="1">
      <alignment horizontal="left" wrapText="1" indent="6"/>
    </xf>
    <xf numFmtId="0" fontId="1" fillId="0" borderId="6" xfId="0" applyFont="1" applyFill="1" applyBorder="1" applyAlignment="1">
      <alignment horizontal="left" wrapText="1" indent="3"/>
    </xf>
    <xf numFmtId="0" fontId="5" fillId="0" borderId="6" xfId="0" applyFont="1" applyFill="1" applyBorder="1" applyAlignment="1">
      <alignment horizontal="left" wrapText="1" indent="4"/>
    </xf>
    <xf numFmtId="0" fontId="1" fillId="0" borderId="17" xfId="0" applyFont="1" applyFill="1" applyBorder="1" applyAlignment="1">
      <alignment horizontal="left" indent="1"/>
    </xf>
    <xf numFmtId="0" fontId="1" fillId="0" borderId="18" xfId="0" applyFont="1" applyBorder="1" applyAlignment="1">
      <alignment horizontal="center"/>
    </xf>
    <xf numFmtId="0" fontId="11" fillId="0" borderId="0" xfId="0" applyFont="1"/>
    <xf numFmtId="167" fontId="11" fillId="0" borderId="0" xfId="0" applyNumberFormat="1" applyFont="1"/>
    <xf numFmtId="169" fontId="13" fillId="7" borderId="1" xfId="0" applyNumberFormat="1" applyFont="1" applyFill="1" applyBorder="1"/>
    <xf numFmtId="169" fontId="13" fillId="8" borderId="1" xfId="0" applyNumberFormat="1" applyFont="1" applyFill="1" applyBorder="1"/>
    <xf numFmtId="169" fontId="13" fillId="9" borderId="1" xfId="0" applyNumberFormat="1" applyFont="1" applyFill="1" applyBorder="1"/>
    <xf numFmtId="0" fontId="13" fillId="0" borderId="2" xfId="0" applyFont="1" applyFill="1" applyBorder="1" applyAlignment="1">
      <alignment horizontal="right"/>
    </xf>
    <xf numFmtId="0" fontId="12" fillId="0" borderId="0" xfId="0" applyFont="1" applyBorder="1" applyAlignment="1"/>
    <xf numFmtId="0" fontId="12" fillId="0" borderId="23" xfId="0" applyFont="1" applyBorder="1" applyAlignment="1">
      <alignment horizontal="center"/>
    </xf>
    <xf numFmtId="0" fontId="0" fillId="0" borderId="0" xfId="0" applyBorder="1"/>
    <xf numFmtId="0" fontId="2" fillId="0" borderId="25" xfId="0" applyFont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 vertical="center" wrapText="1"/>
    </xf>
    <xf numFmtId="10" fontId="2" fillId="0" borderId="35" xfId="0" applyNumberFormat="1" applyFont="1" applyBorder="1" applyAlignment="1">
      <alignment horizontal="center" vertical="center" wrapText="1"/>
    </xf>
    <xf numFmtId="10" fontId="2" fillId="0" borderId="36" xfId="0" applyNumberFormat="1" applyFont="1" applyBorder="1" applyAlignment="1">
      <alignment horizontal="center" vertical="center" wrapText="1"/>
    </xf>
    <xf numFmtId="10" fontId="2" fillId="0" borderId="37" xfId="0" applyNumberFormat="1" applyFont="1" applyBorder="1" applyAlignment="1">
      <alignment horizontal="center" vertical="center" wrapText="1"/>
    </xf>
    <xf numFmtId="167" fontId="2" fillId="0" borderId="5" xfId="0" applyNumberFormat="1" applyFont="1" applyBorder="1"/>
    <xf numFmtId="167" fontId="2" fillId="0" borderId="15" xfId="0" applyNumberFormat="1" applyFont="1" applyBorder="1"/>
    <xf numFmtId="167" fontId="2" fillId="0" borderId="33" xfId="0" applyNumberFormat="1" applyFont="1" applyBorder="1"/>
    <xf numFmtId="167" fontId="2" fillId="0" borderId="7" xfId="0" applyNumberFormat="1" applyFont="1" applyBorder="1"/>
    <xf numFmtId="167" fontId="2" fillId="0" borderId="27" xfId="0" applyNumberFormat="1" applyFont="1" applyBorder="1"/>
    <xf numFmtId="0" fontId="1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left" indent="2"/>
    </xf>
    <xf numFmtId="0" fontId="2" fillId="0" borderId="46" xfId="0" applyFont="1" applyBorder="1" applyAlignment="1">
      <alignment vertical="top"/>
    </xf>
    <xf numFmtId="0" fontId="2" fillId="0" borderId="17" xfId="0" applyFont="1" applyBorder="1"/>
    <xf numFmtId="0" fontId="2" fillId="4" borderId="44" xfId="0" applyFont="1" applyFill="1" applyBorder="1"/>
    <xf numFmtId="167" fontId="1" fillId="5" borderId="44" xfId="0" applyNumberFormat="1" applyFont="1" applyFill="1" applyBorder="1"/>
    <xf numFmtId="167" fontId="1" fillId="5" borderId="23" xfId="0" applyNumberFormat="1" applyFont="1" applyFill="1" applyBorder="1"/>
    <xf numFmtId="164" fontId="1" fillId="4" borderId="23" xfId="0" applyNumberFormat="1" applyFont="1" applyFill="1" applyBorder="1"/>
    <xf numFmtId="164" fontId="1" fillId="4" borderId="45" xfId="0" applyNumberFormat="1" applyFont="1" applyFill="1" applyBorder="1"/>
    <xf numFmtId="164" fontId="1" fillId="4" borderId="44" xfId="0" applyNumberFormat="1" applyFont="1" applyFill="1" applyBorder="1"/>
    <xf numFmtId="0" fontId="2" fillId="4" borderId="43" xfId="0" applyFont="1" applyFill="1" applyBorder="1"/>
    <xf numFmtId="164" fontId="1" fillId="4" borderId="4" xfId="0" applyNumberFormat="1" applyFont="1" applyFill="1" applyBorder="1"/>
    <xf numFmtId="164" fontId="1" fillId="4" borderId="16" xfId="0" applyNumberFormat="1" applyFont="1" applyFill="1" applyBorder="1"/>
    <xf numFmtId="164" fontId="1" fillId="4" borderId="43" xfId="0" applyNumberFormat="1" applyFont="1" applyFill="1" applyBorder="1"/>
    <xf numFmtId="0" fontId="2" fillId="0" borderId="0" xfId="0" applyFont="1"/>
    <xf numFmtId="167" fontId="2" fillId="0" borderId="6" xfId="0" applyNumberFormat="1" applyFont="1" applyBorder="1"/>
    <xf numFmtId="0" fontId="2" fillId="0" borderId="6" xfId="0" applyFont="1" applyBorder="1" applyAlignment="1">
      <alignment horizontal="left" indent="1"/>
    </xf>
    <xf numFmtId="0" fontId="1" fillId="0" borderId="6" xfId="0" applyFont="1" applyBorder="1" applyAlignment="1">
      <alignment horizontal="left" indent="1"/>
    </xf>
    <xf numFmtId="0" fontId="1" fillId="0" borderId="17" xfId="0" applyFont="1" applyBorder="1" applyAlignment="1">
      <alignment horizontal="left" indent="1"/>
    </xf>
    <xf numFmtId="0" fontId="2" fillId="4" borderId="30" xfId="0" applyFont="1" applyFill="1" applyBorder="1"/>
    <xf numFmtId="0" fontId="1" fillId="4" borderId="42" xfId="0" applyFont="1" applyFill="1" applyBorder="1"/>
    <xf numFmtId="0" fontId="1" fillId="4" borderId="40" xfId="0" applyFont="1" applyFill="1" applyBorder="1"/>
    <xf numFmtId="0" fontId="1" fillId="0" borderId="2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2" borderId="0" xfId="0" applyFont="1" applyFill="1" applyAlignment="1">
      <alignment horizontal="center" vertical="top"/>
    </xf>
    <xf numFmtId="0" fontId="1" fillId="4" borderId="17" xfId="0" applyFont="1" applyFill="1" applyBorder="1"/>
    <xf numFmtId="0" fontId="1" fillId="4" borderId="22" xfId="0" applyFont="1" applyFill="1" applyBorder="1" applyAlignment="1">
      <alignment horizontal="center"/>
    </xf>
    <xf numFmtId="0" fontId="1" fillId="4" borderId="21" xfId="0" applyFont="1" applyFill="1" applyBorder="1"/>
    <xf numFmtId="0" fontId="1" fillId="4" borderId="18" xfId="0" applyFont="1" applyFill="1" applyBorder="1"/>
    <xf numFmtId="0" fontId="1" fillId="4" borderId="22" xfId="0" applyFont="1" applyFill="1" applyBorder="1"/>
    <xf numFmtId="0" fontId="2" fillId="0" borderId="22" xfId="0" applyFont="1" applyBorder="1"/>
    <xf numFmtId="0" fontId="2" fillId="0" borderId="49" xfId="0" applyFont="1" applyBorder="1" applyAlignment="1">
      <alignment vertical="center"/>
    </xf>
    <xf numFmtId="0" fontId="1" fillId="0" borderId="0" xfId="0" applyFont="1" applyBorder="1" applyAlignment="1"/>
    <xf numFmtId="0" fontId="2" fillId="0" borderId="49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center"/>
    </xf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0" fontId="1" fillId="0" borderId="0" xfId="0" applyFont="1" applyFill="1"/>
    <xf numFmtId="0" fontId="15" fillId="0" borderId="28" xfId="0" applyFont="1" applyBorder="1" applyAlignment="1">
      <alignment vertical="center" wrapText="1"/>
    </xf>
    <xf numFmtId="167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167" fontId="2" fillId="0" borderId="0" xfId="0" applyNumberFormat="1" applyFont="1" applyFill="1" applyBorder="1"/>
    <xf numFmtId="3" fontId="1" fillId="12" borderId="1" xfId="0" applyNumberFormat="1" applyFont="1" applyFill="1" applyBorder="1"/>
    <xf numFmtId="168" fontId="1" fillId="13" borderId="1" xfId="0" applyNumberFormat="1" applyFont="1" applyFill="1" applyBorder="1"/>
    <xf numFmtId="164" fontId="1" fillId="14" borderId="6" xfId="0" applyNumberFormat="1" applyFont="1" applyFill="1" applyBorder="1" applyAlignment="1">
      <alignment horizontal="right"/>
    </xf>
    <xf numFmtId="164" fontId="1" fillId="14" borderId="1" xfId="0" applyNumberFormat="1" applyFont="1" applyFill="1" applyBorder="1" applyAlignment="1">
      <alignment horizontal="right"/>
    </xf>
    <xf numFmtId="164" fontId="1" fillId="14" borderId="15" xfId="0" applyNumberFormat="1" applyFont="1" applyFill="1" applyBorder="1" applyAlignment="1">
      <alignment horizontal="right"/>
    </xf>
    <xf numFmtId="167" fontId="2" fillId="5" borderId="32" xfId="0" applyNumberFormat="1" applyFont="1" applyFill="1" applyBorder="1" applyAlignment="1">
      <alignment horizontal="right"/>
    </xf>
    <xf numFmtId="167" fontId="1" fillId="0" borderId="1" xfId="0" applyNumberFormat="1" applyFont="1" applyFill="1" applyBorder="1" applyAlignment="1">
      <alignment horizontal="right"/>
    </xf>
    <xf numFmtId="167" fontId="2" fillId="5" borderId="8" xfId="0" applyNumberFormat="1" applyFont="1" applyFill="1" applyBorder="1" applyAlignment="1">
      <alignment horizontal="right"/>
    </xf>
    <xf numFmtId="167" fontId="1" fillId="0" borderId="5" xfId="0" applyNumberFormat="1" applyFont="1" applyFill="1" applyBorder="1" applyAlignment="1">
      <alignment horizontal="right"/>
    </xf>
    <xf numFmtId="167" fontId="1" fillId="0" borderId="3" xfId="0" applyNumberFormat="1" applyFont="1" applyFill="1" applyBorder="1" applyAlignment="1">
      <alignment horizontal="right"/>
    </xf>
    <xf numFmtId="167" fontId="1" fillId="0" borderId="15" xfId="0" applyNumberFormat="1" applyFont="1" applyFill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167" fontId="2" fillId="0" borderId="15" xfId="0" applyNumberFormat="1" applyFont="1" applyBorder="1" applyAlignment="1">
      <alignment horizontal="right"/>
    </xf>
    <xf numFmtId="167" fontId="2" fillId="11" borderId="8" xfId="0" applyNumberFormat="1" applyFont="1" applyFill="1" applyBorder="1" applyAlignment="1">
      <alignment horizontal="right"/>
    </xf>
    <xf numFmtId="167" fontId="2" fillId="11" borderId="19" xfId="0" applyNumberFormat="1" applyFont="1" applyFill="1" applyBorder="1" applyAlignment="1">
      <alignment horizontal="right"/>
    </xf>
    <xf numFmtId="167" fontId="1" fillId="0" borderId="20" xfId="0" applyNumberFormat="1" applyFont="1" applyFill="1" applyBorder="1" applyAlignment="1">
      <alignment horizontal="right"/>
    </xf>
    <xf numFmtId="167" fontId="1" fillId="0" borderId="21" xfId="0" applyNumberFormat="1" applyFont="1" applyFill="1" applyBorder="1" applyAlignment="1">
      <alignment horizontal="right"/>
    </xf>
    <xf numFmtId="167" fontId="1" fillId="0" borderId="18" xfId="0" applyNumberFormat="1" applyFont="1" applyFill="1" applyBorder="1" applyAlignment="1">
      <alignment horizontal="right"/>
    </xf>
    <xf numFmtId="167" fontId="1" fillId="0" borderId="22" xfId="0" applyNumberFormat="1" applyFont="1" applyFill="1" applyBorder="1" applyAlignment="1">
      <alignment horizontal="right"/>
    </xf>
    <xf numFmtId="167" fontId="2" fillId="0" borderId="9" xfId="0" applyNumberFormat="1" applyFont="1" applyBorder="1"/>
    <xf numFmtId="167" fontId="2" fillId="0" borderId="13" xfId="0" applyNumberFormat="1" applyFont="1" applyBorder="1"/>
    <xf numFmtId="167" fontId="2" fillId="0" borderId="14" xfId="0" applyNumberFormat="1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170" fontId="14" fillId="0" borderId="1" xfId="0" applyNumberFormat="1" applyFont="1" applyBorder="1" applyAlignment="1">
      <alignment horizontal="right"/>
    </xf>
    <xf numFmtId="0" fontId="18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/>
    </xf>
    <xf numFmtId="167" fontId="4" fillId="18" borderId="1" xfId="0" applyNumberFormat="1" applyFont="1" applyFill="1" applyBorder="1" applyAlignment="1">
      <alignment horizontal="right"/>
    </xf>
    <xf numFmtId="170" fontId="4" fillId="18" borderId="1" xfId="0" applyNumberFormat="1" applyFont="1" applyFill="1" applyBorder="1" applyAlignment="1">
      <alignment horizontal="right"/>
    </xf>
    <xf numFmtId="170" fontId="14" fillId="18" borderId="1" xfId="0" applyNumberFormat="1" applyFont="1" applyFill="1" applyBorder="1" applyAlignment="1">
      <alignment horizontal="right"/>
    </xf>
    <xf numFmtId="167" fontId="1" fillId="13" borderId="6" xfId="0" applyNumberFormat="1" applyFont="1" applyFill="1" applyBorder="1" applyAlignment="1" applyProtection="1">
      <alignment horizontal="right"/>
      <protection locked="0"/>
    </xf>
    <xf numFmtId="167" fontId="1" fillId="13" borderId="1" xfId="0" applyNumberFormat="1" applyFont="1" applyFill="1" applyBorder="1" applyAlignment="1" applyProtection="1">
      <alignment horizontal="right"/>
      <protection locked="0"/>
    </xf>
    <xf numFmtId="167" fontId="1" fillId="13" borderId="15" xfId="0" applyNumberFormat="1" applyFont="1" applyFill="1" applyBorder="1" applyAlignment="1" applyProtection="1">
      <alignment horizontal="right"/>
      <protection locked="0"/>
    </xf>
    <xf numFmtId="167" fontId="1" fillId="13" borderId="17" xfId="0" applyNumberFormat="1" applyFont="1" applyFill="1" applyBorder="1" applyAlignment="1" applyProtection="1">
      <alignment horizontal="right"/>
      <protection locked="0"/>
    </xf>
    <xf numFmtId="167" fontId="1" fillId="13" borderId="21" xfId="0" applyNumberFormat="1" applyFont="1" applyFill="1" applyBorder="1" applyAlignment="1" applyProtection="1">
      <alignment horizontal="right"/>
      <protection locked="0"/>
    </xf>
    <xf numFmtId="167" fontId="1" fillId="13" borderId="22" xfId="0" applyNumberFormat="1" applyFont="1" applyFill="1" applyBorder="1" applyAlignment="1" applyProtection="1">
      <alignment horizontal="right"/>
      <protection locked="0"/>
    </xf>
    <xf numFmtId="167" fontId="1" fillId="13" borderId="5" xfId="0" applyNumberFormat="1" applyFont="1" applyFill="1" applyBorder="1" applyAlignment="1" applyProtection="1">
      <alignment horizontal="right"/>
      <protection locked="0"/>
    </xf>
    <xf numFmtId="167" fontId="1" fillId="13" borderId="20" xfId="0" applyNumberFormat="1" applyFont="1" applyFill="1" applyBorder="1" applyAlignment="1" applyProtection="1">
      <alignment horizontal="right"/>
      <protection locked="0"/>
    </xf>
    <xf numFmtId="167" fontId="1" fillId="13" borderId="16" xfId="0" applyNumberFormat="1" applyFont="1" applyFill="1" applyBorder="1" applyAlignment="1" applyProtection="1">
      <alignment horizontal="right"/>
      <protection locked="0"/>
    </xf>
    <xf numFmtId="167" fontId="1" fillId="13" borderId="50" xfId="0" applyNumberFormat="1" applyFont="1" applyFill="1" applyBorder="1" applyAlignment="1" applyProtection="1">
      <alignment horizontal="right"/>
      <protection locked="0"/>
    </xf>
    <xf numFmtId="167" fontId="1" fillId="13" borderId="3" xfId="0" applyNumberFormat="1" applyFont="1" applyFill="1" applyBorder="1" applyAlignment="1" applyProtection="1">
      <alignment horizontal="right"/>
      <protection locked="0"/>
    </xf>
    <xf numFmtId="167" fontId="1" fillId="13" borderId="18" xfId="0" applyNumberFormat="1" applyFont="1" applyFill="1" applyBorder="1" applyAlignment="1" applyProtection="1">
      <alignment horizontal="right"/>
      <protection locked="0"/>
    </xf>
    <xf numFmtId="167" fontId="2" fillId="4" borderId="8" xfId="0" applyNumberFormat="1" applyFont="1" applyFill="1" applyBorder="1" applyAlignment="1">
      <alignment horizontal="right" vertical="center"/>
    </xf>
    <xf numFmtId="167" fontId="1" fillId="0" borderId="5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horizontal="right" vertical="center"/>
    </xf>
    <xf numFmtId="167" fontId="1" fillId="0" borderId="3" xfId="0" applyNumberFormat="1" applyFont="1" applyFill="1" applyBorder="1" applyAlignment="1">
      <alignment horizontal="right" vertical="center"/>
    </xf>
    <xf numFmtId="167" fontId="1" fillId="0" borderId="15" xfId="0" applyNumberFormat="1" applyFont="1" applyFill="1" applyBorder="1" applyAlignment="1">
      <alignment horizontal="right" vertical="center"/>
    </xf>
    <xf numFmtId="167" fontId="1" fillId="0" borderId="5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1" fillId="0" borderId="3" xfId="0" applyNumberFormat="1" applyFont="1" applyBorder="1" applyAlignment="1">
      <alignment horizontal="right" vertical="center"/>
    </xf>
    <xf numFmtId="167" fontId="1" fillId="0" borderId="15" xfId="0" applyNumberFormat="1" applyFont="1" applyBorder="1" applyAlignment="1">
      <alignment horizontal="right" vertical="center"/>
    </xf>
    <xf numFmtId="167" fontId="5" fillId="6" borderId="5" xfId="0" applyNumberFormat="1" applyFont="1" applyFill="1" applyBorder="1" applyAlignment="1">
      <alignment horizontal="right" vertical="center"/>
    </xf>
    <xf numFmtId="167" fontId="5" fillId="6" borderId="1" xfId="0" applyNumberFormat="1" applyFont="1" applyFill="1" applyBorder="1" applyAlignment="1">
      <alignment horizontal="right" vertical="center"/>
    </xf>
    <xf numFmtId="167" fontId="5" fillId="6" borderId="3" xfId="0" applyNumberFormat="1" applyFont="1" applyFill="1" applyBorder="1" applyAlignment="1">
      <alignment horizontal="right" vertical="center"/>
    </xf>
    <xf numFmtId="167" fontId="5" fillId="0" borderId="8" xfId="0" applyNumberFormat="1" applyFont="1" applyBorder="1" applyAlignment="1">
      <alignment horizontal="right" vertical="center"/>
    </xf>
    <xf numFmtId="167" fontId="5" fillId="6" borderId="15" xfId="0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5" fillId="2" borderId="8" xfId="0" applyNumberFormat="1" applyFont="1" applyFill="1" applyBorder="1" applyAlignment="1">
      <alignment horizontal="right" vertical="center"/>
    </xf>
    <xf numFmtId="167" fontId="1" fillId="2" borderId="1" xfId="0" applyNumberFormat="1" applyFont="1" applyFill="1" applyBorder="1" applyAlignment="1">
      <alignment horizontal="right" vertical="center"/>
    </xf>
    <xf numFmtId="167" fontId="4" fillId="2" borderId="5" xfId="0" applyNumberFormat="1" applyFont="1" applyFill="1" applyBorder="1" applyAlignment="1">
      <alignment horizontal="right" vertical="center"/>
    </xf>
    <xf numFmtId="167" fontId="4" fillId="2" borderId="1" xfId="0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167" fontId="5" fillId="0" borderId="3" xfId="0" applyNumberFormat="1" applyFont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7" fontId="2" fillId="16" borderId="8" xfId="0" applyNumberFormat="1" applyFont="1" applyFill="1" applyBorder="1" applyAlignment="1">
      <alignment horizontal="right" vertical="center"/>
    </xf>
    <xf numFmtId="167" fontId="1" fillId="0" borderId="4" xfId="0" applyNumberFormat="1" applyFont="1" applyFill="1" applyBorder="1" applyAlignment="1">
      <alignment horizontal="right" vertical="center"/>
    </xf>
    <xf numFmtId="167" fontId="1" fillId="0" borderId="16" xfId="0" applyNumberFormat="1" applyFont="1" applyFill="1" applyBorder="1" applyAlignment="1">
      <alignment horizontal="right" vertical="center"/>
    </xf>
    <xf numFmtId="167" fontId="10" fillId="0" borderId="8" xfId="0" applyNumberFormat="1" applyFont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 vertical="center"/>
    </xf>
    <xf numFmtId="167" fontId="1" fillId="0" borderId="20" xfId="0" applyNumberFormat="1" applyFont="1" applyBorder="1" applyAlignment="1">
      <alignment horizontal="right" vertical="center"/>
    </xf>
    <xf numFmtId="167" fontId="1" fillId="0" borderId="21" xfId="0" applyNumberFormat="1" applyFont="1" applyBorder="1" applyAlignment="1">
      <alignment horizontal="right" vertical="center"/>
    </xf>
    <xf numFmtId="167" fontId="1" fillId="0" borderId="18" xfId="0" applyNumberFormat="1" applyFont="1" applyBorder="1" applyAlignment="1">
      <alignment horizontal="right" vertical="center"/>
    </xf>
    <xf numFmtId="167" fontId="1" fillId="0" borderId="22" xfId="0" applyNumberFormat="1" applyFont="1" applyBorder="1" applyAlignment="1">
      <alignment horizontal="right" vertical="center"/>
    </xf>
    <xf numFmtId="0" fontId="0" fillId="0" borderId="0" xfId="0" applyFill="1" applyBorder="1"/>
    <xf numFmtId="0" fontId="15" fillId="0" borderId="0" xfId="0" applyFont="1" applyFill="1" applyBorder="1" applyAlignment="1"/>
    <xf numFmtId="0" fontId="1" fillId="0" borderId="22" xfId="0" applyFont="1" applyBorder="1" applyAlignment="1">
      <alignment horizontal="center"/>
    </xf>
    <xf numFmtId="167" fontId="1" fillId="5" borderId="43" xfId="0" applyNumberFormat="1" applyFont="1" applyFill="1" applyBorder="1" applyProtection="1">
      <protection hidden="1"/>
    </xf>
    <xf numFmtId="167" fontId="1" fillId="5" borderId="4" xfId="0" applyNumberFormat="1" applyFont="1" applyFill="1" applyBorder="1" applyProtection="1">
      <protection hidden="1"/>
    </xf>
    <xf numFmtId="164" fontId="1" fillId="4" borderId="4" xfId="0" applyNumberFormat="1" applyFont="1" applyFill="1" applyBorder="1" applyProtection="1">
      <protection hidden="1"/>
    </xf>
    <xf numFmtId="164" fontId="1" fillId="4" borderId="16" xfId="0" applyNumberFormat="1" applyFont="1" applyFill="1" applyBorder="1" applyProtection="1">
      <protection hidden="1"/>
    </xf>
    <xf numFmtId="0" fontId="20" fillId="0" borderId="0" xfId="0" applyFont="1" applyProtection="1"/>
    <xf numFmtId="167" fontId="1" fillId="19" borderId="6" xfId="0" applyNumberFormat="1" applyFont="1" applyFill="1" applyBorder="1" applyAlignment="1" applyProtection="1">
      <alignment horizontal="right"/>
      <protection hidden="1"/>
    </xf>
    <xf numFmtId="167" fontId="1" fillId="19" borderId="1" xfId="0" applyNumberFormat="1" applyFont="1" applyFill="1" applyBorder="1" applyAlignment="1" applyProtection="1">
      <alignment horizontal="right"/>
      <protection hidden="1"/>
    </xf>
    <xf numFmtId="167" fontId="1" fillId="19" borderId="3" xfId="0" applyNumberFormat="1" applyFont="1" applyFill="1" applyBorder="1" applyAlignment="1" applyProtection="1">
      <alignment horizontal="right"/>
      <protection hidden="1"/>
    </xf>
    <xf numFmtId="49" fontId="18" fillId="0" borderId="0" xfId="0" applyNumberFormat="1" applyFont="1" applyProtection="1">
      <protection locked="0"/>
    </xf>
    <xf numFmtId="167" fontId="1" fillId="12" borderId="6" xfId="0" applyNumberFormat="1" applyFont="1" applyFill="1" applyBorder="1" applyAlignment="1" applyProtection="1">
      <alignment horizontal="right"/>
      <protection locked="0"/>
    </xf>
    <xf numFmtId="167" fontId="1" fillId="12" borderId="5" xfId="0" applyNumberFormat="1" applyFont="1" applyFill="1" applyBorder="1" applyAlignment="1" applyProtection="1">
      <alignment horizontal="right"/>
      <protection locked="0"/>
    </xf>
    <xf numFmtId="167" fontId="1" fillId="12" borderId="16" xfId="0" applyNumberFormat="1" applyFont="1" applyFill="1" applyBorder="1" applyAlignment="1" applyProtection="1">
      <alignment horizontal="right"/>
      <protection locked="0"/>
    </xf>
    <xf numFmtId="167" fontId="1" fillId="12" borderId="17" xfId="0" applyNumberFormat="1" applyFont="1" applyFill="1" applyBorder="1" applyAlignment="1" applyProtection="1">
      <alignment horizontal="right"/>
      <protection locked="0"/>
    </xf>
    <xf numFmtId="167" fontId="1" fillId="12" borderId="20" xfId="0" applyNumberFormat="1" applyFont="1" applyFill="1" applyBorder="1" applyAlignment="1" applyProtection="1">
      <alignment horizontal="right"/>
      <protection locked="0"/>
    </xf>
    <xf numFmtId="167" fontId="1" fillId="12" borderId="50" xfId="0" applyNumberFormat="1" applyFont="1" applyFill="1" applyBorder="1" applyAlignment="1" applyProtection="1">
      <alignment horizontal="right"/>
      <protection locked="0"/>
    </xf>
    <xf numFmtId="167" fontId="1" fillId="9" borderId="5" xfId="0" applyNumberFormat="1" applyFont="1" applyFill="1" applyBorder="1" applyAlignment="1" applyProtection="1">
      <alignment horizontal="right"/>
      <protection locked="0"/>
    </xf>
    <xf numFmtId="167" fontId="1" fillId="9" borderId="1" xfId="0" applyNumberFormat="1" applyFont="1" applyFill="1" applyBorder="1" applyAlignment="1" applyProtection="1">
      <alignment horizontal="right"/>
      <protection locked="0"/>
    </xf>
    <xf numFmtId="167" fontId="1" fillId="9" borderId="15" xfId="0" applyNumberFormat="1" applyFont="1" applyFill="1" applyBorder="1" applyAlignment="1" applyProtection="1">
      <alignment horizontal="right"/>
      <protection locked="0"/>
    </xf>
    <xf numFmtId="167" fontId="2" fillId="0" borderId="5" xfId="0" applyNumberFormat="1" applyFont="1" applyFill="1" applyBorder="1" applyAlignment="1">
      <alignment horizontal="right"/>
    </xf>
    <xf numFmtId="167" fontId="2" fillId="0" borderId="1" xfId="0" applyNumberFormat="1" applyFont="1" applyFill="1" applyBorder="1" applyAlignment="1">
      <alignment horizontal="right"/>
    </xf>
    <xf numFmtId="167" fontId="2" fillId="0" borderId="15" xfId="0" applyNumberFormat="1" applyFont="1" applyFill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/>
    </xf>
    <xf numFmtId="167" fontId="1" fillId="9" borderId="21" xfId="0" applyNumberFormat="1" applyFont="1" applyFill="1" applyBorder="1" applyAlignment="1" applyProtection="1">
      <alignment horizontal="right"/>
      <protection locked="0"/>
    </xf>
    <xf numFmtId="167" fontId="1" fillId="9" borderId="22" xfId="0" applyNumberFormat="1" applyFont="1" applyFill="1" applyBorder="1" applyAlignment="1" applyProtection="1">
      <alignment horizontal="right"/>
      <protection locked="0"/>
    </xf>
    <xf numFmtId="167" fontId="0" fillId="0" borderId="0" xfId="0" applyNumberFormat="1" applyAlignment="1">
      <alignment horizontal="right"/>
    </xf>
    <xf numFmtId="0" fontId="23" fillId="0" borderId="0" xfId="0" applyFont="1"/>
    <xf numFmtId="0" fontId="1" fillId="0" borderId="0" xfId="0" applyFont="1" applyBorder="1" applyAlignment="1">
      <alignment horizontal="left" wrapText="1"/>
    </xf>
    <xf numFmtId="0" fontId="23" fillId="0" borderId="0" xfId="0" applyFont="1" applyAlignment="1"/>
    <xf numFmtId="0" fontId="21" fillId="0" borderId="0" xfId="0" applyFont="1" applyAlignment="1"/>
    <xf numFmtId="0" fontId="23" fillId="0" borderId="0" xfId="0" applyFont="1" applyAlignment="1">
      <alignment horizontal="left"/>
    </xf>
    <xf numFmtId="0" fontId="24" fillId="0" borderId="0" xfId="0" applyFont="1" applyFill="1"/>
    <xf numFmtId="0" fontId="24" fillId="0" borderId="0" xfId="0" applyFont="1"/>
    <xf numFmtId="0" fontId="24" fillId="0" borderId="0" xfId="0" applyFont="1" applyFill="1" applyBorder="1"/>
    <xf numFmtId="0" fontId="1" fillId="0" borderId="6" xfId="0" applyFont="1" applyBorder="1" applyAlignment="1">
      <alignment horizontal="left" wrapText="1" indent="1"/>
    </xf>
    <xf numFmtId="0" fontId="1" fillId="0" borderId="17" xfId="0" applyFont="1" applyBorder="1" applyAlignment="1">
      <alignment horizontal="left" wrapText="1" indent="1"/>
    </xf>
    <xf numFmtId="0" fontId="1" fillId="0" borderId="6" xfId="0" applyFont="1" applyFill="1" applyBorder="1" applyAlignment="1">
      <alignment horizontal="left" wrapText="1" indent="1"/>
    </xf>
    <xf numFmtId="0" fontId="1" fillId="0" borderId="17" xfId="0" applyFont="1" applyFill="1" applyBorder="1" applyAlignment="1">
      <alignment horizontal="left" wrapText="1" indent="1"/>
    </xf>
    <xf numFmtId="167" fontId="2" fillId="5" borderId="8" xfId="0" applyNumberFormat="1" applyFont="1" applyFill="1" applyBorder="1" applyAlignment="1">
      <alignment horizontal="right" vertical="center"/>
    </xf>
    <xf numFmtId="167" fontId="1" fillId="4" borderId="5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167" fontId="1" fillId="4" borderId="15" xfId="0" applyNumberFormat="1" applyFont="1" applyFill="1" applyBorder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indent="2"/>
    </xf>
    <xf numFmtId="167" fontId="1" fillId="4" borderId="5" xfId="0" applyNumberFormat="1" applyFont="1" applyFill="1" applyBorder="1" applyAlignment="1">
      <alignment horizontal="right" vertical="center"/>
    </xf>
    <xf numFmtId="167" fontId="1" fillId="4" borderId="1" xfId="0" applyNumberFormat="1" applyFont="1" applyFill="1" applyBorder="1" applyAlignment="1">
      <alignment horizontal="right" vertical="center"/>
    </xf>
    <xf numFmtId="167" fontId="1" fillId="4" borderId="3" xfId="0" applyNumberFormat="1" applyFont="1" applyFill="1" applyBorder="1" applyAlignment="1">
      <alignment horizontal="right" vertical="center"/>
    </xf>
    <xf numFmtId="167" fontId="1" fillId="4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indent="4"/>
    </xf>
    <xf numFmtId="167" fontId="2" fillId="0" borderId="8" xfId="0" applyNumberFormat="1" applyFont="1" applyFill="1" applyBorder="1" applyAlignment="1">
      <alignment horizontal="right" vertical="center"/>
    </xf>
    <xf numFmtId="167" fontId="2" fillId="0" borderId="8" xfId="0" applyNumberFormat="1" applyFont="1" applyBorder="1" applyAlignment="1">
      <alignment horizontal="right" vertical="center"/>
    </xf>
    <xf numFmtId="167" fontId="2" fillId="0" borderId="19" xfId="0" applyNumberFormat="1" applyFont="1" applyBorder="1" applyAlignment="1">
      <alignment horizontal="right" vertical="center"/>
    </xf>
    <xf numFmtId="167" fontId="14" fillId="0" borderId="8" xfId="0" applyNumberFormat="1" applyFont="1" applyBorder="1" applyAlignment="1">
      <alignment horizontal="right" vertical="center"/>
    </xf>
    <xf numFmtId="0" fontId="1" fillId="16" borderId="6" xfId="0" applyFont="1" applyFill="1" applyBorder="1" applyAlignment="1">
      <alignment horizontal="left"/>
    </xf>
    <xf numFmtId="167" fontId="1" fillId="16" borderId="5" xfId="0" applyNumberFormat="1" applyFont="1" applyFill="1" applyBorder="1" applyAlignment="1">
      <alignment horizontal="right" vertical="center"/>
    </xf>
    <xf numFmtId="167" fontId="1" fillId="16" borderId="4" xfId="0" applyNumberFormat="1" applyFont="1" applyFill="1" applyBorder="1" applyAlignment="1">
      <alignment horizontal="right" vertical="center"/>
    </xf>
    <xf numFmtId="167" fontId="1" fillId="16" borderId="16" xfId="0" applyNumberFormat="1" applyFont="1" applyFill="1" applyBorder="1" applyAlignment="1">
      <alignment horizontal="right" vertical="center"/>
    </xf>
    <xf numFmtId="167" fontId="1" fillId="16" borderId="1" xfId="0" applyNumberFormat="1" applyFont="1" applyFill="1" applyBorder="1" applyAlignment="1">
      <alignment horizontal="right" vertical="center"/>
    </xf>
    <xf numFmtId="167" fontId="1" fillId="16" borderId="3" xfId="0" applyNumberFormat="1" applyFont="1" applyFill="1" applyBorder="1" applyAlignment="1">
      <alignment horizontal="right" vertical="center"/>
    </xf>
    <xf numFmtId="167" fontId="1" fillId="16" borderId="15" xfId="0" applyNumberFormat="1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left" wrapText="1" indent="2"/>
    </xf>
    <xf numFmtId="0" fontId="1" fillId="4" borderId="6" xfId="0" applyFont="1" applyFill="1" applyBorder="1" applyAlignment="1">
      <alignment horizontal="left" wrapText="1" indent="4"/>
    </xf>
    <xf numFmtId="0" fontId="1" fillId="16" borderId="6" xfId="0" applyFont="1" applyFill="1" applyBorder="1" applyAlignment="1">
      <alignment horizontal="left" wrapText="1"/>
    </xf>
    <xf numFmtId="0" fontId="1" fillId="4" borderId="25" xfId="0" applyFont="1" applyFill="1" applyBorder="1" applyAlignment="1">
      <alignment horizontal="left" wrapText="1" indent="2"/>
    </xf>
    <xf numFmtId="167" fontId="1" fillId="4" borderId="33" xfId="0" applyNumberFormat="1" applyFont="1" applyFill="1" applyBorder="1" applyAlignment="1">
      <alignment horizontal="right" vertical="center"/>
    </xf>
    <xf numFmtId="167" fontId="1" fillId="4" borderId="7" xfId="0" applyNumberFormat="1" applyFont="1" applyFill="1" applyBorder="1" applyAlignment="1">
      <alignment horizontal="right" vertical="center"/>
    </xf>
    <xf numFmtId="167" fontId="1" fillId="4" borderId="26" xfId="0" applyNumberFormat="1" applyFont="1" applyFill="1" applyBorder="1" applyAlignment="1">
      <alignment horizontal="right" vertical="center"/>
    </xf>
    <xf numFmtId="167" fontId="2" fillId="4" borderId="32" xfId="0" applyNumberFormat="1" applyFont="1" applyFill="1" applyBorder="1" applyAlignment="1">
      <alignment horizontal="right" vertical="center"/>
    </xf>
    <xf numFmtId="167" fontId="1" fillId="4" borderId="27" xfId="0" applyNumberFormat="1" applyFont="1" applyFill="1" applyBorder="1" applyAlignment="1">
      <alignment horizontal="right" vertical="center"/>
    </xf>
    <xf numFmtId="167" fontId="1" fillId="4" borderId="25" xfId="0" applyNumberFormat="1" applyFont="1" applyFill="1" applyBorder="1" applyAlignment="1">
      <alignment horizontal="right" vertical="center"/>
    </xf>
    <xf numFmtId="167" fontId="1" fillId="0" borderId="6" xfId="0" applyNumberFormat="1" applyFont="1" applyFill="1" applyBorder="1" applyAlignment="1">
      <alignment horizontal="right" vertical="center"/>
    </xf>
    <xf numFmtId="167" fontId="1" fillId="4" borderId="6" xfId="0" applyNumberFormat="1" applyFont="1" applyFill="1" applyBorder="1" applyAlignment="1">
      <alignment horizontal="right" vertical="center"/>
    </xf>
    <xf numFmtId="167" fontId="1" fillId="0" borderId="6" xfId="0" applyNumberFormat="1" applyFont="1" applyBorder="1" applyAlignment="1">
      <alignment horizontal="right" vertical="center"/>
    </xf>
    <xf numFmtId="167" fontId="5" fillId="6" borderId="6" xfId="0" applyNumberFormat="1" applyFont="1" applyFill="1" applyBorder="1" applyAlignment="1">
      <alignment horizontal="right" vertical="center"/>
    </xf>
    <xf numFmtId="167" fontId="5" fillId="0" borderId="6" xfId="0" applyNumberFormat="1" applyFont="1" applyBorder="1" applyAlignment="1">
      <alignment horizontal="right" vertical="center"/>
    </xf>
    <xf numFmtId="167" fontId="1" fillId="16" borderId="6" xfId="0" applyNumberFormat="1" applyFont="1" applyFill="1" applyBorder="1" applyAlignment="1">
      <alignment horizontal="right" vertical="center"/>
    </xf>
    <xf numFmtId="167" fontId="1" fillId="0" borderId="17" xfId="0" applyNumberFormat="1" applyFont="1" applyBorder="1" applyAlignment="1">
      <alignment horizontal="right" vertical="center"/>
    </xf>
    <xf numFmtId="0" fontId="25" fillId="0" borderId="0" xfId="0" applyNumberFormat="1" applyFont="1" applyBorder="1" applyAlignment="1">
      <alignment horizontal="center" vertical="center" wrapText="1"/>
    </xf>
    <xf numFmtId="167" fontId="4" fillId="21" borderId="1" xfId="0" applyNumberFormat="1" applyFont="1" applyFill="1" applyBorder="1" applyAlignment="1">
      <alignment horizontal="right"/>
    </xf>
    <xf numFmtId="167" fontId="4" fillId="21" borderId="3" xfId="0" applyNumberFormat="1" applyFont="1" applyFill="1" applyBorder="1" applyAlignment="1">
      <alignment horizontal="right"/>
    </xf>
    <xf numFmtId="170" fontId="14" fillId="0" borderId="3" xfId="0" applyNumberFormat="1" applyFont="1" applyBorder="1" applyAlignment="1">
      <alignment horizontal="right"/>
    </xf>
    <xf numFmtId="167" fontId="4" fillId="21" borderId="5" xfId="0" applyNumberFormat="1" applyFont="1" applyFill="1" applyBorder="1" applyAlignment="1">
      <alignment horizontal="right"/>
    </xf>
    <xf numFmtId="170" fontId="14" fillId="0" borderId="5" xfId="0" applyNumberFormat="1" applyFont="1" applyBorder="1" applyAlignment="1">
      <alignment horizontal="right"/>
    </xf>
    <xf numFmtId="0" fontId="17" fillId="0" borderId="0" xfId="0" applyNumberFormat="1" applyFont="1" applyBorder="1" applyAlignment="1">
      <alignment vertical="center" wrapText="1"/>
    </xf>
    <xf numFmtId="0" fontId="14" fillId="17" borderId="23" xfId="0" applyNumberFormat="1" applyFont="1" applyFill="1" applyBorder="1" applyAlignment="1">
      <alignment horizontal="left" wrapText="1"/>
    </xf>
    <xf numFmtId="0" fontId="19" fillId="0" borderId="31" xfId="0" applyNumberFormat="1" applyFont="1" applyBorder="1" applyAlignment="1">
      <alignment horizontal="left"/>
    </xf>
    <xf numFmtId="0" fontId="4" fillId="0" borderId="8" xfId="0" applyNumberFormat="1" applyFont="1" applyBorder="1" applyAlignment="1">
      <alignment horizontal="right"/>
    </xf>
    <xf numFmtId="164" fontId="14" fillId="0" borderId="8" xfId="0" applyNumberFormat="1" applyFont="1" applyBorder="1" applyAlignment="1">
      <alignment horizontal="right"/>
    </xf>
    <xf numFmtId="170" fontId="14" fillId="0" borderId="19" xfId="0" applyNumberFormat="1" applyFont="1" applyBorder="1" applyAlignment="1">
      <alignment horizontal="right"/>
    </xf>
    <xf numFmtId="170" fontId="14" fillId="0" borderId="8" xfId="0" applyNumberFormat="1" applyFont="1" applyBorder="1" applyAlignment="1">
      <alignment horizontal="right"/>
    </xf>
    <xf numFmtId="167" fontId="4" fillId="18" borderId="3" xfId="0" applyNumberFormat="1" applyFont="1" applyFill="1" applyBorder="1" applyAlignment="1">
      <alignment horizontal="right"/>
    </xf>
    <xf numFmtId="164" fontId="4" fillId="18" borderId="3" xfId="0" applyNumberFormat="1" applyFont="1" applyFill="1" applyBorder="1" applyAlignment="1">
      <alignment horizontal="right"/>
    </xf>
    <xf numFmtId="170" fontId="14" fillId="18" borderId="3" xfId="0" applyNumberFormat="1" applyFont="1" applyFill="1" applyBorder="1" applyAlignment="1">
      <alignment horizontal="right"/>
    </xf>
    <xf numFmtId="167" fontId="4" fillId="18" borderId="5" xfId="0" applyNumberFormat="1" applyFont="1" applyFill="1" applyBorder="1" applyAlignment="1">
      <alignment horizontal="right"/>
    </xf>
    <xf numFmtId="170" fontId="4" fillId="18" borderId="5" xfId="0" applyNumberFormat="1" applyFont="1" applyFill="1" applyBorder="1" applyAlignment="1">
      <alignment horizontal="right"/>
    </xf>
    <xf numFmtId="170" fontId="14" fillId="18" borderId="5" xfId="0" applyNumberFormat="1" applyFont="1" applyFill="1" applyBorder="1" applyAlignment="1">
      <alignment horizontal="right"/>
    </xf>
    <xf numFmtId="167" fontId="14" fillId="18" borderId="8" xfId="0" applyNumberFormat="1" applyFont="1" applyFill="1" applyBorder="1" applyAlignment="1">
      <alignment horizontal="right"/>
    </xf>
    <xf numFmtId="164" fontId="14" fillId="18" borderId="8" xfId="0" applyNumberFormat="1" applyFont="1" applyFill="1" applyBorder="1" applyAlignment="1">
      <alignment horizontal="right"/>
    </xf>
    <xf numFmtId="167" fontId="14" fillId="0" borderId="8" xfId="0" applyNumberFormat="1" applyFont="1" applyBorder="1" applyAlignment="1">
      <alignment horizontal="right"/>
    </xf>
    <xf numFmtId="170" fontId="14" fillId="18" borderId="8" xfId="0" applyNumberFormat="1" applyFont="1" applyFill="1" applyBorder="1" applyAlignment="1">
      <alignment horizontal="right"/>
    </xf>
    <xf numFmtId="167" fontId="4" fillId="0" borderId="8" xfId="0" applyNumberFormat="1" applyFont="1" applyBorder="1" applyAlignment="1">
      <alignment horizontal="right"/>
    </xf>
    <xf numFmtId="0" fontId="4" fillId="17" borderId="23" xfId="0" applyNumberFormat="1" applyFont="1" applyFill="1" applyBorder="1" applyAlignment="1">
      <alignment horizontal="left" wrapText="1"/>
    </xf>
    <xf numFmtId="170" fontId="14" fillId="0" borderId="21" xfId="0" applyNumberFormat="1" applyFont="1" applyBorder="1" applyAlignment="1">
      <alignment horizontal="right"/>
    </xf>
    <xf numFmtId="170" fontId="14" fillId="0" borderId="18" xfId="0" applyNumberFormat="1" applyFont="1" applyBorder="1" applyAlignment="1">
      <alignment horizontal="right"/>
    </xf>
    <xf numFmtId="170" fontId="14" fillId="0" borderId="20" xfId="0" applyNumberFormat="1" applyFont="1" applyBorder="1" applyAlignment="1">
      <alignment horizontal="right"/>
    </xf>
    <xf numFmtId="0" fontId="4" fillId="18" borderId="43" xfId="0" applyNumberFormat="1" applyFont="1" applyFill="1" applyBorder="1" applyAlignment="1">
      <alignment horizontal="left" vertical="center" wrapText="1"/>
    </xf>
    <xf numFmtId="167" fontId="4" fillId="18" borderId="6" xfId="0" applyNumberFormat="1" applyFont="1" applyFill="1" applyBorder="1" applyAlignment="1">
      <alignment horizontal="right"/>
    </xf>
    <xf numFmtId="167" fontId="4" fillId="18" borderId="15" xfId="0" applyNumberFormat="1" applyFont="1" applyFill="1" applyBorder="1" applyAlignment="1">
      <alignment horizontal="right"/>
    </xf>
    <xf numFmtId="167" fontId="4" fillId="21" borderId="6" xfId="0" applyNumberFormat="1" applyFont="1" applyFill="1" applyBorder="1" applyAlignment="1">
      <alignment horizontal="right"/>
    </xf>
    <xf numFmtId="170" fontId="4" fillId="18" borderId="6" xfId="0" applyNumberFormat="1" applyFont="1" applyFill="1" applyBorder="1" applyAlignment="1">
      <alignment horizontal="right"/>
    </xf>
    <xf numFmtId="164" fontId="4" fillId="18" borderId="15" xfId="0" applyNumberFormat="1" applyFont="1" applyFill="1" applyBorder="1" applyAlignment="1">
      <alignment horizontal="right"/>
    </xf>
    <xf numFmtId="167" fontId="4" fillId="21" borderId="15" xfId="0" applyNumberFormat="1" applyFont="1" applyFill="1" applyBorder="1" applyAlignment="1">
      <alignment horizontal="right"/>
    </xf>
    <xf numFmtId="170" fontId="14" fillId="18" borderId="6" xfId="0" applyNumberFormat="1" applyFont="1" applyFill="1" applyBorder="1" applyAlignment="1">
      <alignment horizontal="right"/>
    </xf>
    <xf numFmtId="170" fontId="14" fillId="18" borderId="15" xfId="0" applyNumberFormat="1" applyFont="1" applyFill="1" applyBorder="1" applyAlignment="1">
      <alignment horizontal="right"/>
    </xf>
    <xf numFmtId="170" fontId="14" fillId="0" borderId="6" xfId="0" applyNumberFormat="1" applyFont="1" applyBorder="1" applyAlignment="1">
      <alignment horizontal="right"/>
    </xf>
    <xf numFmtId="170" fontId="14" fillId="0" borderId="15" xfId="0" applyNumberFormat="1" applyFont="1" applyBorder="1" applyAlignment="1">
      <alignment horizontal="right"/>
    </xf>
    <xf numFmtId="170" fontId="14" fillId="0" borderId="17" xfId="0" applyNumberFormat="1" applyFont="1" applyBorder="1" applyAlignment="1">
      <alignment horizontal="right"/>
    </xf>
    <xf numFmtId="170" fontId="14" fillId="0" borderId="22" xfId="0" applyNumberFormat="1" applyFont="1" applyBorder="1" applyAlignment="1">
      <alignment horizontal="right"/>
    </xf>
    <xf numFmtId="0" fontId="4" fillId="17" borderId="44" xfId="0" applyNumberFormat="1" applyFont="1" applyFill="1" applyBorder="1" applyAlignment="1">
      <alignment horizontal="left" vertical="center" wrapText="1"/>
    </xf>
    <xf numFmtId="0" fontId="4" fillId="17" borderId="41" xfId="0" applyNumberFormat="1" applyFont="1" applyFill="1" applyBorder="1" applyAlignment="1">
      <alignment horizontal="left" vertical="center" wrapText="1"/>
    </xf>
    <xf numFmtId="0" fontId="4" fillId="17" borderId="42" xfId="0" applyNumberFormat="1" applyFont="1" applyFill="1" applyBorder="1" applyAlignment="1">
      <alignment horizontal="left" wrapText="1"/>
    </xf>
    <xf numFmtId="0" fontId="14" fillId="17" borderId="42" xfId="0" applyNumberFormat="1" applyFont="1" applyFill="1" applyBorder="1" applyAlignment="1">
      <alignment horizontal="left" wrapText="1"/>
    </xf>
    <xf numFmtId="0" fontId="14" fillId="17" borderId="40" xfId="0" applyNumberFormat="1" applyFont="1" applyFill="1" applyBorder="1" applyAlignment="1">
      <alignment horizontal="left" wrapText="1"/>
    </xf>
    <xf numFmtId="0" fontId="14" fillId="17" borderId="45" xfId="0" applyNumberFormat="1" applyFont="1" applyFill="1" applyBorder="1" applyAlignment="1">
      <alignment horizontal="left" wrapText="1"/>
    </xf>
    <xf numFmtId="0" fontId="19" fillId="0" borderId="32" xfId="0" applyNumberFormat="1" applyFont="1" applyBorder="1" applyAlignment="1">
      <alignment horizontal="left"/>
    </xf>
    <xf numFmtId="0" fontId="4" fillId="17" borderId="44" xfId="0" applyNumberFormat="1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indent="2"/>
    </xf>
    <xf numFmtId="167" fontId="2" fillId="2" borderId="19" xfId="0" applyNumberFormat="1" applyFont="1" applyFill="1" applyBorder="1" applyAlignment="1">
      <alignment horizontal="right"/>
    </xf>
    <xf numFmtId="167" fontId="2" fillId="2" borderId="29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center"/>
    </xf>
    <xf numFmtId="167" fontId="1" fillId="10" borderId="5" xfId="0" applyNumberFormat="1" applyFont="1" applyFill="1" applyBorder="1" applyAlignment="1">
      <alignment horizontal="right"/>
    </xf>
    <xf numFmtId="167" fontId="1" fillId="10" borderId="1" xfId="0" applyNumberFormat="1" applyFont="1" applyFill="1" applyBorder="1" applyAlignment="1">
      <alignment horizontal="right"/>
    </xf>
    <xf numFmtId="167" fontId="1" fillId="10" borderId="3" xfId="0" applyNumberFormat="1" applyFont="1" applyFill="1" applyBorder="1" applyAlignment="1">
      <alignment horizontal="right"/>
    </xf>
    <xf numFmtId="167" fontId="1" fillId="10" borderId="15" xfId="0" applyNumberFormat="1" applyFont="1" applyFill="1" applyBorder="1" applyAlignment="1">
      <alignment horizontal="right"/>
    </xf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167" fontId="1" fillId="10" borderId="5" xfId="0" applyNumberFormat="1" applyFont="1" applyFill="1" applyBorder="1" applyAlignment="1">
      <alignment horizontal="right" vertical="center"/>
    </xf>
    <xf numFmtId="167" fontId="1" fillId="10" borderId="1" xfId="0" applyNumberFormat="1" applyFont="1" applyFill="1" applyBorder="1" applyAlignment="1">
      <alignment horizontal="right" vertical="center"/>
    </xf>
    <xf numFmtId="167" fontId="1" fillId="10" borderId="3" xfId="0" applyNumberFormat="1" applyFont="1" applyFill="1" applyBorder="1" applyAlignment="1">
      <alignment horizontal="right" vertical="center"/>
    </xf>
    <xf numFmtId="167" fontId="1" fillId="10" borderId="15" xfId="0" applyNumberFormat="1" applyFont="1" applyFill="1" applyBorder="1" applyAlignment="1">
      <alignment horizontal="right" vertical="center"/>
    </xf>
    <xf numFmtId="167" fontId="2" fillId="0" borderId="8" xfId="0" applyNumberFormat="1" applyFont="1" applyFill="1" applyBorder="1" applyAlignment="1">
      <alignment horizontal="right"/>
    </xf>
    <xf numFmtId="0" fontId="1" fillId="0" borderId="43" xfId="0" applyFont="1" applyBorder="1" applyAlignment="1">
      <alignment horizontal="left" indent="1"/>
    </xf>
    <xf numFmtId="0" fontId="1" fillId="0" borderId="56" xfId="0" applyFont="1" applyBorder="1" applyAlignment="1">
      <alignment horizontal="left" indent="1"/>
    </xf>
    <xf numFmtId="0" fontId="1" fillId="4" borderId="42" xfId="0" applyFont="1" applyFill="1" applyBorder="1" applyAlignment="1">
      <alignment horizontal="center"/>
    </xf>
    <xf numFmtId="0" fontId="1" fillId="0" borderId="44" xfId="0" applyFont="1" applyBorder="1" applyAlignment="1">
      <alignment horizontal="left" indent="1"/>
    </xf>
    <xf numFmtId="0" fontId="1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 vertical="center" wrapText="1"/>
    </xf>
    <xf numFmtId="165" fontId="15" fillId="0" borderId="39" xfId="1" applyFont="1" applyBorder="1" applyAlignment="1">
      <alignment horizontal="center" vertical="top" wrapText="1"/>
    </xf>
    <xf numFmtId="165" fontId="15" fillId="0" borderId="34" xfId="1" applyFont="1" applyBorder="1" applyAlignment="1">
      <alignment horizontal="center" vertical="top" wrapText="1"/>
    </xf>
    <xf numFmtId="165" fontId="15" fillId="0" borderId="36" xfId="1" applyFont="1" applyBorder="1" applyAlignment="1">
      <alignment horizontal="center" vertical="top" wrapText="1"/>
    </xf>
    <xf numFmtId="165" fontId="15" fillId="0" borderId="37" xfId="1" applyFont="1" applyBorder="1" applyAlignment="1">
      <alignment horizontal="center" vertical="top" wrapText="1"/>
    </xf>
    <xf numFmtId="0" fontId="1" fillId="4" borderId="25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 vertical="top" wrapText="1" indent="1"/>
    </xf>
    <xf numFmtId="0" fontId="14" fillId="5" borderId="15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 indent="2"/>
    </xf>
    <xf numFmtId="0" fontId="1" fillId="0" borderId="6" xfId="0" applyFont="1" applyBorder="1" applyAlignment="1">
      <alignment horizontal="left" indent="3"/>
    </xf>
    <xf numFmtId="0" fontId="4" fillId="2" borderId="22" xfId="0" applyFont="1" applyFill="1" applyBorder="1" applyAlignment="1">
      <alignment horizontal="center" vertical="top"/>
    </xf>
    <xf numFmtId="167" fontId="2" fillId="4" borderId="6" xfId="0" applyNumberFormat="1" applyFont="1" applyFill="1" applyBorder="1" applyAlignment="1">
      <alignment horizontal="right" vertical="top"/>
    </xf>
    <xf numFmtId="167" fontId="2" fillId="4" borderId="1" xfId="0" applyNumberFormat="1" applyFont="1" applyFill="1" applyBorder="1" applyAlignment="1">
      <alignment horizontal="right" vertical="top"/>
    </xf>
    <xf numFmtId="167" fontId="2" fillId="4" borderId="15" xfId="0" applyNumberFormat="1" applyFont="1" applyFill="1" applyBorder="1" applyAlignment="1">
      <alignment horizontal="right" vertical="top"/>
    </xf>
    <xf numFmtId="167" fontId="1" fillId="0" borderId="6" xfId="0" applyNumberFormat="1" applyFont="1" applyBorder="1" applyAlignment="1">
      <alignment horizontal="right" vertical="top"/>
    </xf>
    <xf numFmtId="167" fontId="1" fillId="0" borderId="1" xfId="0" applyNumberFormat="1" applyFont="1" applyBorder="1" applyAlignment="1">
      <alignment horizontal="right" vertical="top"/>
    </xf>
    <xf numFmtId="167" fontId="1" fillId="0" borderId="15" xfId="0" applyNumberFormat="1" applyFont="1" applyBorder="1" applyAlignment="1">
      <alignment horizontal="right" vertical="top"/>
    </xf>
    <xf numFmtId="167" fontId="4" fillId="0" borderId="1" xfId="0" applyNumberFormat="1" applyFont="1" applyBorder="1" applyAlignment="1">
      <alignment horizontal="right" vertical="top"/>
    </xf>
    <xf numFmtId="167" fontId="4" fillId="0" borderId="15" xfId="0" applyNumberFormat="1" applyFont="1" applyBorder="1" applyAlignment="1">
      <alignment horizontal="right" vertical="top"/>
    </xf>
    <xf numFmtId="167" fontId="1" fillId="0" borderId="21" xfId="0" applyNumberFormat="1" applyFont="1" applyBorder="1" applyAlignment="1">
      <alignment horizontal="right" vertical="top"/>
    </xf>
    <xf numFmtId="167" fontId="1" fillId="0" borderId="22" xfId="0" applyNumberFormat="1" applyFont="1" applyBorder="1" applyAlignment="1">
      <alignment horizontal="right" vertical="top"/>
    </xf>
    <xf numFmtId="167" fontId="2" fillId="4" borderId="5" xfId="0" applyNumberFormat="1" applyFont="1" applyFill="1" applyBorder="1" applyAlignment="1">
      <alignment horizontal="right" vertical="top"/>
    </xf>
    <xf numFmtId="167" fontId="1" fillId="0" borderId="5" xfId="0" applyNumberFormat="1" applyFont="1" applyBorder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167" fontId="1" fillId="0" borderId="20" xfId="0" applyNumberFormat="1" applyFont="1" applyBorder="1" applyAlignment="1">
      <alignment horizontal="right" vertical="top"/>
    </xf>
    <xf numFmtId="167" fontId="2" fillId="4" borderId="3" xfId="0" applyNumberFormat="1" applyFont="1" applyFill="1" applyBorder="1" applyAlignment="1">
      <alignment horizontal="right" vertical="top"/>
    </xf>
    <xf numFmtId="167" fontId="1" fillId="0" borderId="3" xfId="0" applyNumberFormat="1" applyFont="1" applyBorder="1" applyAlignment="1">
      <alignment horizontal="right" vertical="top"/>
    </xf>
    <xf numFmtId="167" fontId="4" fillId="0" borderId="3" xfId="0" applyNumberFormat="1" applyFont="1" applyBorder="1" applyAlignment="1">
      <alignment horizontal="right" vertical="top"/>
    </xf>
    <xf numFmtId="167" fontId="1" fillId="0" borderId="18" xfId="0" applyNumberFormat="1" applyFont="1" applyBorder="1" applyAlignment="1">
      <alignment horizontal="right" vertical="top"/>
    </xf>
    <xf numFmtId="167" fontId="4" fillId="0" borderId="6" xfId="0" applyNumberFormat="1" applyFont="1" applyBorder="1" applyAlignment="1">
      <alignment horizontal="right" vertical="top"/>
    </xf>
    <xf numFmtId="167" fontId="1" fillId="0" borderId="17" xfId="0" applyNumberFormat="1" applyFont="1" applyBorder="1" applyAlignment="1">
      <alignment horizontal="right" vertical="top"/>
    </xf>
    <xf numFmtId="0" fontId="2" fillId="5" borderId="41" xfId="0" applyFont="1" applyFill="1" applyBorder="1" applyAlignment="1">
      <alignment horizontal="left" vertical="top"/>
    </xf>
    <xf numFmtId="0" fontId="14" fillId="5" borderId="42" xfId="0" applyFont="1" applyFill="1" applyBorder="1" applyAlignment="1">
      <alignment horizontal="center" vertical="top"/>
    </xf>
    <xf numFmtId="3" fontId="2" fillId="5" borderId="42" xfId="0" applyNumberFormat="1" applyFont="1" applyFill="1" applyBorder="1" applyAlignment="1">
      <alignment horizontal="right" vertical="top"/>
    </xf>
    <xf numFmtId="3" fontId="2" fillId="5" borderId="40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/>
    </xf>
    <xf numFmtId="0" fontId="14" fillId="5" borderId="4" xfId="0" applyFont="1" applyFill="1" applyBorder="1" applyAlignment="1">
      <alignment horizontal="center" vertical="top"/>
    </xf>
    <xf numFmtId="3" fontId="2" fillId="5" borderId="4" xfId="0" applyNumberFormat="1" applyFont="1" applyFill="1" applyBorder="1" applyAlignment="1">
      <alignment horizontal="right" vertical="top"/>
    </xf>
    <xf numFmtId="3" fontId="2" fillId="5" borderId="16" xfId="0" applyNumberFormat="1" applyFont="1" applyFill="1" applyBorder="1" applyAlignment="1">
      <alignment horizontal="right" vertical="top"/>
    </xf>
    <xf numFmtId="0" fontId="2" fillId="5" borderId="43" xfId="0" applyFont="1" applyFill="1" applyBorder="1" applyAlignment="1">
      <alignment horizontal="left" vertical="top" indent="1"/>
    </xf>
    <xf numFmtId="167" fontId="1" fillId="4" borderId="33" xfId="0" applyNumberFormat="1" applyFont="1" applyFill="1" applyBorder="1" applyAlignment="1">
      <alignment horizontal="right"/>
    </xf>
    <xf numFmtId="167" fontId="1" fillId="4" borderId="7" xfId="0" applyNumberFormat="1" applyFont="1" applyFill="1" applyBorder="1" applyAlignment="1">
      <alignment horizontal="right"/>
    </xf>
    <xf numFmtId="167" fontId="1" fillId="4" borderId="26" xfId="0" applyNumberFormat="1" applyFont="1" applyFill="1" applyBorder="1" applyAlignment="1">
      <alignment horizontal="right"/>
    </xf>
    <xf numFmtId="167" fontId="1" fillId="4" borderId="27" xfId="0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right"/>
    </xf>
    <xf numFmtId="167" fontId="7" fillId="0" borderId="0" xfId="1" applyNumberFormat="1" applyFont="1" applyAlignment="1">
      <alignment horizontal="right"/>
    </xf>
    <xf numFmtId="0" fontId="1" fillId="0" borderId="0" xfId="0" applyFont="1" applyFill="1" applyBorder="1"/>
    <xf numFmtId="0" fontId="18" fillId="0" borderId="1" xfId="0" applyFont="1" applyBorder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4" fillId="0" borderId="0" xfId="0" applyFont="1"/>
    <xf numFmtId="0" fontId="2" fillId="0" borderId="30" xfId="0" applyFont="1" applyBorder="1"/>
    <xf numFmtId="167" fontId="2" fillId="4" borderId="32" xfId="0" applyNumberFormat="1" applyFont="1" applyFill="1" applyBorder="1" applyAlignment="1">
      <alignment horizontal="right"/>
    </xf>
    <xf numFmtId="167" fontId="2" fillId="0" borderId="8" xfId="0" applyNumberFormat="1" applyFont="1" applyBorder="1" applyAlignment="1">
      <alignment horizontal="right"/>
    </xf>
    <xf numFmtId="167" fontId="1" fillId="9" borderId="5" xfId="0" applyNumberFormat="1" applyFont="1" applyFill="1" applyBorder="1" applyAlignment="1" applyProtection="1">
      <alignment horizontal="right"/>
      <protection locked="0" hidden="1"/>
    </xf>
    <xf numFmtId="167" fontId="1" fillId="9" borderId="1" xfId="0" applyNumberFormat="1" applyFont="1" applyFill="1" applyBorder="1" applyAlignment="1" applyProtection="1">
      <alignment horizontal="right"/>
      <protection locked="0" hidden="1"/>
    </xf>
    <xf numFmtId="167" fontId="1" fillId="9" borderId="15" xfId="0" applyNumberFormat="1" applyFont="1" applyFill="1" applyBorder="1" applyAlignment="1" applyProtection="1">
      <alignment horizontal="right"/>
      <protection locked="0" hidden="1"/>
    </xf>
    <xf numFmtId="167" fontId="2" fillId="4" borderId="8" xfId="0" applyNumberFormat="1" applyFont="1" applyFill="1" applyBorder="1" applyAlignment="1">
      <alignment horizontal="right"/>
    </xf>
    <xf numFmtId="167" fontId="2" fillId="0" borderId="19" xfId="0" applyNumberFormat="1" applyFont="1" applyBorder="1" applyAlignment="1">
      <alignment horizontal="right"/>
    </xf>
    <xf numFmtId="167" fontId="1" fillId="9" borderId="20" xfId="0" applyNumberFormat="1" applyFont="1" applyFill="1" applyBorder="1" applyAlignment="1" applyProtection="1">
      <alignment horizontal="right"/>
      <protection locked="0" hidden="1"/>
    </xf>
    <xf numFmtId="167" fontId="1" fillId="9" borderId="21" xfId="0" applyNumberFormat="1" applyFont="1" applyFill="1" applyBorder="1" applyAlignment="1" applyProtection="1">
      <alignment horizontal="right"/>
      <protection locked="0" hidden="1"/>
    </xf>
    <xf numFmtId="167" fontId="1" fillId="9" borderId="22" xfId="0" applyNumberFormat="1" applyFont="1" applyFill="1" applyBorder="1" applyAlignment="1" applyProtection="1">
      <alignment horizontal="right"/>
      <protection locked="0" hidden="1"/>
    </xf>
    <xf numFmtId="167" fontId="1" fillId="10" borderId="9" xfId="0" applyNumberFormat="1" applyFont="1" applyFill="1" applyBorder="1" applyAlignment="1">
      <alignment horizontal="right"/>
    </xf>
    <xf numFmtId="167" fontId="1" fillId="10" borderId="13" xfId="0" applyNumberFormat="1" applyFont="1" applyFill="1" applyBorder="1" applyAlignment="1">
      <alignment horizontal="right"/>
    </xf>
    <xf numFmtId="167" fontId="1" fillId="10" borderId="14" xfId="0" applyNumberFormat="1" applyFont="1" applyFill="1" applyBorder="1" applyAlignment="1">
      <alignment horizontal="right"/>
    </xf>
    <xf numFmtId="171" fontId="15" fillId="0" borderId="39" xfId="1" applyNumberFormat="1" applyFont="1" applyBorder="1" applyAlignment="1">
      <alignment horizontal="right" vertical="center"/>
    </xf>
    <xf numFmtId="171" fontId="7" fillId="0" borderId="34" xfId="1" applyNumberFormat="1" applyFont="1" applyBorder="1" applyAlignment="1">
      <alignment horizontal="right" vertical="center"/>
    </xf>
    <xf numFmtId="171" fontId="7" fillId="0" borderId="36" xfId="1" applyNumberFormat="1" applyFont="1" applyBorder="1" applyAlignment="1">
      <alignment horizontal="right" vertical="center"/>
    </xf>
    <xf numFmtId="171" fontId="7" fillId="0" borderId="37" xfId="1" applyNumberFormat="1" applyFont="1" applyBorder="1" applyAlignment="1">
      <alignment horizontal="right" vertical="center"/>
    </xf>
    <xf numFmtId="171" fontId="15" fillId="0" borderId="11" xfId="1" applyNumberFormat="1" applyFont="1" applyBorder="1" applyAlignment="1">
      <alignment horizontal="right" vertical="center"/>
    </xf>
    <xf numFmtId="171" fontId="7" fillId="0" borderId="9" xfId="1" applyNumberFormat="1" applyFont="1" applyBorder="1" applyAlignment="1">
      <alignment horizontal="right" vertical="center"/>
    </xf>
    <xf numFmtId="171" fontId="7" fillId="0" borderId="13" xfId="1" applyNumberFormat="1" applyFont="1" applyBorder="1" applyAlignment="1">
      <alignment horizontal="right" vertical="center"/>
    </xf>
    <xf numFmtId="171" fontId="7" fillId="0" borderId="14" xfId="1" applyNumberFormat="1" applyFont="1" applyBorder="1" applyAlignment="1">
      <alignment horizontal="right" vertical="center"/>
    </xf>
    <xf numFmtId="171" fontId="15" fillId="0" borderId="8" xfId="1" applyNumberFormat="1" applyFont="1" applyBorder="1" applyAlignment="1">
      <alignment horizontal="right" vertical="center"/>
    </xf>
    <xf numFmtId="171" fontId="7" fillId="0" borderId="6" xfId="1" applyNumberFormat="1" applyFont="1" applyBorder="1" applyAlignment="1">
      <alignment horizontal="right" vertical="center"/>
    </xf>
    <xf numFmtId="171" fontId="7" fillId="0" borderId="1" xfId="1" applyNumberFormat="1" applyFont="1" applyBorder="1" applyAlignment="1">
      <alignment horizontal="right" vertical="center"/>
    </xf>
    <xf numFmtId="171" fontId="7" fillId="0" borderId="15" xfId="1" applyNumberFormat="1" applyFont="1" applyBorder="1" applyAlignment="1">
      <alignment horizontal="right" vertical="center"/>
    </xf>
    <xf numFmtId="171" fontId="15" fillId="0" borderId="19" xfId="1" applyNumberFormat="1" applyFont="1" applyBorder="1" applyAlignment="1">
      <alignment horizontal="right" vertical="center"/>
    </xf>
    <xf numFmtId="171" fontId="7" fillId="0" borderId="17" xfId="1" applyNumberFormat="1" applyFont="1" applyBorder="1" applyAlignment="1">
      <alignment horizontal="right" vertical="center"/>
    </xf>
    <xf numFmtId="171" fontId="7" fillId="0" borderId="21" xfId="1" applyNumberFormat="1" applyFont="1" applyBorder="1" applyAlignment="1">
      <alignment horizontal="right" vertical="center"/>
    </xf>
    <xf numFmtId="171" fontId="7" fillId="0" borderId="22" xfId="1" applyNumberFormat="1" applyFont="1" applyBorder="1" applyAlignment="1">
      <alignment horizontal="right" vertical="center"/>
    </xf>
    <xf numFmtId="0" fontId="7" fillId="0" borderId="30" xfId="0" applyFont="1" applyBorder="1"/>
    <xf numFmtId="0" fontId="1" fillId="0" borderId="30" xfId="0" applyFont="1" applyBorder="1"/>
    <xf numFmtId="164" fontId="1" fillId="0" borderId="25" xfId="0" applyNumberFormat="1" applyFont="1" applyBorder="1" applyAlignment="1">
      <alignment horizontal="right"/>
    </xf>
    <xf numFmtId="164" fontId="1" fillId="0" borderId="27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22" xfId="0" applyNumberFormat="1" applyFont="1" applyBorder="1" applyAlignment="1">
      <alignment horizontal="right"/>
    </xf>
    <xf numFmtId="0" fontId="14" fillId="5" borderId="15" xfId="0" applyFont="1" applyFill="1" applyBorder="1" applyAlignment="1">
      <alignment horizontal="center" vertical="center"/>
    </xf>
    <xf numFmtId="167" fontId="2" fillId="4" borderId="5" xfId="0" applyNumberFormat="1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right" vertical="center"/>
    </xf>
    <xf numFmtId="167" fontId="2" fillId="4" borderId="3" xfId="0" applyNumberFormat="1" applyFont="1" applyFill="1" applyBorder="1" applyAlignment="1">
      <alignment horizontal="right" vertical="center"/>
    </xf>
    <xf numFmtId="167" fontId="2" fillId="4" borderId="6" xfId="0" applyNumberFormat="1" applyFont="1" applyFill="1" applyBorder="1" applyAlignment="1">
      <alignment horizontal="right" vertical="center"/>
    </xf>
    <xf numFmtId="167" fontId="2" fillId="4" borderId="15" xfId="0" applyNumberFormat="1" applyFont="1" applyFill="1" applyBorder="1" applyAlignment="1">
      <alignment horizontal="right" vertical="center"/>
    </xf>
    <xf numFmtId="167" fontId="1" fillId="5" borderId="42" xfId="0" applyNumberFormat="1" applyFont="1" applyFill="1" applyBorder="1"/>
    <xf numFmtId="0" fontId="1" fillId="5" borderId="27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" fillId="16" borderId="1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16" borderId="15" xfId="0" applyFont="1" applyFill="1" applyBorder="1" applyAlignment="1">
      <alignment horizontal="center" vertical="center"/>
    </xf>
    <xf numFmtId="167" fontId="15" fillId="0" borderId="0" xfId="1" applyNumberFormat="1" applyFont="1" applyAlignment="1">
      <alignment horizontal="right"/>
    </xf>
    <xf numFmtId="0" fontId="1" fillId="5" borderId="26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16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167" fontId="5" fillId="3" borderId="8" xfId="0" applyNumberFormat="1" applyFont="1" applyFill="1" applyBorder="1" applyAlignment="1" applyProtection="1">
      <alignment horizontal="right" vertical="center"/>
      <protection locked="0"/>
    </xf>
    <xf numFmtId="167" fontId="5" fillId="3" borderId="5" xfId="0" applyNumberFormat="1" applyFont="1" applyFill="1" applyBorder="1" applyAlignment="1" applyProtection="1">
      <alignment horizontal="right" vertical="center"/>
      <protection locked="0"/>
    </xf>
    <xf numFmtId="167" fontId="5" fillId="3" borderId="1" xfId="0" applyNumberFormat="1" applyFont="1" applyFill="1" applyBorder="1" applyAlignment="1" applyProtection="1">
      <alignment horizontal="right" vertical="center"/>
      <protection locked="0"/>
    </xf>
    <xf numFmtId="167" fontId="5" fillId="3" borderId="3" xfId="0" applyNumberFormat="1" applyFont="1" applyFill="1" applyBorder="1" applyAlignment="1" applyProtection="1">
      <alignment horizontal="right" vertical="center"/>
      <protection locked="0"/>
    </xf>
    <xf numFmtId="167" fontId="5" fillId="3" borderId="15" xfId="0" applyNumberFormat="1" applyFont="1" applyFill="1" applyBorder="1" applyAlignment="1" applyProtection="1">
      <alignment horizontal="right" vertical="center"/>
      <protection locked="0"/>
    </xf>
    <xf numFmtId="167" fontId="5" fillId="0" borderId="8" xfId="0" applyNumberFormat="1" applyFont="1" applyFill="1" applyBorder="1" applyAlignment="1">
      <alignment horizontal="right" vertical="center"/>
    </xf>
    <xf numFmtId="167" fontId="5" fillId="20" borderId="5" xfId="0" applyNumberFormat="1" applyFont="1" applyFill="1" applyBorder="1" applyAlignment="1" applyProtection="1">
      <alignment horizontal="right" vertical="center"/>
      <protection locked="0"/>
    </xf>
    <xf numFmtId="167" fontId="5" fillId="20" borderId="1" xfId="0" applyNumberFormat="1" applyFont="1" applyFill="1" applyBorder="1" applyAlignment="1" applyProtection="1">
      <alignment horizontal="right" vertical="center"/>
      <protection locked="0"/>
    </xf>
    <xf numFmtId="167" fontId="5" fillId="20" borderId="3" xfId="0" applyNumberFormat="1" applyFont="1" applyFill="1" applyBorder="1" applyAlignment="1" applyProtection="1">
      <alignment horizontal="right" vertical="center"/>
      <protection locked="0"/>
    </xf>
    <xf numFmtId="167" fontId="5" fillId="20" borderId="15" xfId="0" applyNumberFormat="1" applyFont="1" applyFill="1" applyBorder="1" applyAlignment="1" applyProtection="1">
      <alignment horizontal="right" vertical="center"/>
      <protection locked="0"/>
    </xf>
    <xf numFmtId="167" fontId="5" fillId="15" borderId="8" xfId="0" applyNumberFormat="1" applyFont="1" applyFill="1" applyBorder="1" applyAlignment="1">
      <alignment horizontal="right" vertical="center"/>
    </xf>
    <xf numFmtId="167" fontId="5" fillId="0" borderId="6" xfId="0" applyNumberFormat="1" applyFont="1" applyFill="1" applyBorder="1" applyAlignment="1">
      <alignment horizontal="right" vertical="center"/>
    </xf>
    <xf numFmtId="167" fontId="5" fillId="0" borderId="5" xfId="0" applyNumberFormat="1" applyFont="1" applyFill="1" applyBorder="1" applyAlignment="1">
      <alignment horizontal="right" vertical="center"/>
    </xf>
    <xf numFmtId="167" fontId="5" fillId="0" borderId="1" xfId="0" applyNumberFormat="1" applyFont="1" applyFill="1" applyBorder="1" applyAlignment="1">
      <alignment horizontal="right" vertical="center"/>
    </xf>
    <xf numFmtId="167" fontId="5" fillId="0" borderId="15" xfId="0" applyNumberFormat="1" applyFont="1" applyFill="1" applyBorder="1" applyAlignment="1">
      <alignment horizontal="right" vertical="center"/>
    </xf>
    <xf numFmtId="171" fontId="7" fillId="0" borderId="0" xfId="1" applyNumberFormat="1" applyFont="1" applyAlignment="1">
      <alignment horizontal="right"/>
    </xf>
    <xf numFmtId="171" fontId="6" fillId="0" borderId="0" xfId="1" applyNumberFormat="1" applyFont="1" applyAlignment="1">
      <alignment horizontal="right"/>
    </xf>
    <xf numFmtId="171" fontId="15" fillId="0" borderId="0" xfId="1" applyNumberFormat="1" applyFont="1" applyAlignment="1">
      <alignment horizontal="right"/>
    </xf>
    <xf numFmtId="171" fontId="26" fillId="0" borderId="0" xfId="1" applyNumberFormat="1" applyFont="1" applyAlignment="1">
      <alignment horizontal="right"/>
    </xf>
    <xf numFmtId="0" fontId="4" fillId="0" borderId="43" xfId="0" applyNumberFormat="1" applyFont="1" applyBorder="1" applyAlignment="1">
      <alignment horizontal="left" vertical="center" wrapText="1" indent="1"/>
    </xf>
    <xf numFmtId="0" fontId="4" fillId="0" borderId="56" xfId="0" applyNumberFormat="1" applyFont="1" applyBorder="1" applyAlignment="1">
      <alignment horizontal="left" vertical="center" wrapText="1" indent="1"/>
    </xf>
    <xf numFmtId="0" fontId="1" fillId="4" borderId="57" xfId="0" applyFont="1" applyFill="1" applyBorder="1"/>
    <xf numFmtId="0" fontId="1" fillId="4" borderId="58" xfId="0" applyFont="1" applyFill="1" applyBorder="1" applyAlignment="1">
      <alignment horizontal="center"/>
    </xf>
    <xf numFmtId="0" fontId="1" fillId="4" borderId="59" xfId="0" applyFont="1" applyFill="1" applyBorder="1"/>
    <xf numFmtId="0" fontId="1" fillId="4" borderId="58" xfId="0" applyFont="1" applyFill="1" applyBorder="1"/>
    <xf numFmtId="167" fontId="1" fillId="22" borderId="6" xfId="0" applyNumberFormat="1" applyFont="1" applyFill="1" applyBorder="1" applyAlignment="1" applyProtection="1">
      <alignment horizontal="right"/>
      <protection locked="0"/>
    </xf>
    <xf numFmtId="167" fontId="1" fillId="22" borderId="1" xfId="0" applyNumberFormat="1" applyFont="1" applyFill="1" applyBorder="1" applyAlignment="1" applyProtection="1">
      <alignment horizontal="right"/>
      <protection locked="0"/>
    </xf>
    <xf numFmtId="167" fontId="1" fillId="22" borderId="15" xfId="0" applyNumberFormat="1" applyFont="1" applyFill="1" applyBorder="1" applyAlignment="1" applyProtection="1">
      <alignment horizontal="right"/>
      <protection locked="0"/>
    </xf>
    <xf numFmtId="167" fontId="4" fillId="17" borderId="23" xfId="0" applyNumberFormat="1" applyFont="1" applyFill="1" applyBorder="1" applyAlignment="1">
      <alignment horizontal="left" wrapText="1"/>
    </xf>
    <xf numFmtId="167" fontId="14" fillId="17" borderId="23" xfId="0" applyNumberFormat="1" applyFont="1" applyFill="1" applyBorder="1" applyAlignment="1">
      <alignment horizontal="left" wrapText="1"/>
    </xf>
    <xf numFmtId="167" fontId="4" fillId="0" borderId="6" xfId="0" applyNumberFormat="1" applyFont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5" xfId="0" applyNumberFormat="1" applyFont="1" applyBorder="1" applyAlignment="1">
      <alignment horizontal="right"/>
    </xf>
    <xf numFmtId="167" fontId="4" fillId="0" borderId="5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1" fillId="5" borderId="43" xfId="0" applyNumberFormat="1" applyFont="1" applyFill="1" applyBorder="1" applyProtection="1"/>
    <xf numFmtId="167" fontId="1" fillId="5" borderId="4" xfId="0" applyNumberFormat="1" applyFont="1" applyFill="1" applyBorder="1" applyProtection="1"/>
    <xf numFmtId="164" fontId="1" fillId="4" borderId="4" xfId="0" applyNumberFormat="1" applyFont="1" applyFill="1" applyBorder="1" applyProtection="1"/>
    <xf numFmtId="164" fontId="1" fillId="4" borderId="16" xfId="0" applyNumberFormat="1" applyFont="1" applyFill="1" applyBorder="1" applyProtection="1"/>
    <xf numFmtId="0" fontId="1" fillId="4" borderId="16" xfId="0" applyFont="1" applyFill="1" applyBorder="1" applyAlignment="1" applyProtection="1">
      <alignment horizontal="center"/>
    </xf>
    <xf numFmtId="166" fontId="4" fillId="0" borderId="17" xfId="0" applyNumberFormat="1" applyFont="1" applyBorder="1" applyAlignment="1" applyProtection="1">
      <alignment horizontal="center" vertical="center" wrapText="1"/>
      <protection hidden="1"/>
    </xf>
    <xf numFmtId="166" fontId="4" fillId="0" borderId="21" xfId="0" applyNumberFormat="1" applyFont="1" applyBorder="1" applyAlignment="1" applyProtection="1">
      <alignment horizontal="center" vertical="center" wrapText="1"/>
      <protection hidden="1"/>
    </xf>
    <xf numFmtId="166" fontId="4" fillId="0" borderId="22" xfId="0" applyNumberFormat="1" applyFont="1" applyBorder="1" applyAlignment="1" applyProtection="1">
      <alignment horizontal="center" vertical="center" wrapText="1"/>
      <protection hidden="1"/>
    </xf>
    <xf numFmtId="166" fontId="4" fillId="0" borderId="20" xfId="0" applyNumberFormat="1" applyFont="1" applyBorder="1" applyAlignment="1" applyProtection="1">
      <alignment horizontal="center" vertical="center" wrapText="1"/>
      <protection hidden="1"/>
    </xf>
    <xf numFmtId="166" fontId="4" fillId="0" borderId="18" xfId="0" applyNumberFormat="1" applyFont="1" applyBorder="1" applyAlignment="1" applyProtection="1">
      <alignment horizontal="center" vertical="center" wrapText="1"/>
      <protection hidden="1"/>
    </xf>
    <xf numFmtId="14" fontId="18" fillId="0" borderId="0" xfId="0" applyNumberFormat="1" applyFont="1"/>
    <xf numFmtId="10" fontId="2" fillId="0" borderId="34" xfId="0" applyNumberFormat="1" applyFont="1" applyBorder="1" applyAlignment="1" applyProtection="1">
      <alignment horizontal="center" vertical="center" wrapText="1"/>
      <protection hidden="1"/>
    </xf>
    <xf numFmtId="10" fontId="2" fillId="0" borderId="36" xfId="0" applyNumberFormat="1" applyFont="1" applyBorder="1" applyAlignment="1" applyProtection="1">
      <alignment horizontal="center" vertical="center" wrapText="1"/>
      <protection hidden="1"/>
    </xf>
    <xf numFmtId="10" fontId="2" fillId="0" borderId="37" xfId="0" applyNumberFormat="1" applyFont="1" applyBorder="1" applyAlignment="1" applyProtection="1">
      <alignment horizontal="center" vertical="center" wrapText="1"/>
      <protection hidden="1"/>
    </xf>
    <xf numFmtId="10" fontId="2" fillId="0" borderId="38" xfId="0" applyNumberFormat="1" applyFont="1" applyBorder="1" applyAlignment="1" applyProtection="1">
      <alignment horizontal="center" vertical="center" wrapText="1"/>
      <protection hidden="1"/>
    </xf>
    <xf numFmtId="10" fontId="2" fillId="0" borderId="28" xfId="0" applyNumberFormat="1" applyFont="1" applyBorder="1" applyAlignment="1" applyProtection="1">
      <alignment horizontal="center" vertical="center" wrapText="1"/>
      <protection hidden="1"/>
    </xf>
    <xf numFmtId="164" fontId="27" fillId="0" borderId="60" xfId="0" applyNumberFormat="1" applyFont="1" applyBorder="1" applyAlignment="1" applyProtection="1">
      <alignment horizont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5" xfId="0" applyFont="1" applyBorder="1" applyAlignment="1" applyProtection="1">
      <alignment horizontal="center" vertical="center"/>
      <protection hidden="1"/>
    </xf>
    <xf numFmtId="164" fontId="27" fillId="0" borderId="39" xfId="0" applyNumberFormat="1" applyFont="1" applyBorder="1" applyAlignment="1" applyProtection="1">
      <alignment horizont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17" xfId="0" applyFont="1" applyBorder="1" applyAlignment="1" applyProtection="1">
      <alignment horizontal="center" vertical="center"/>
      <protection hidden="1"/>
    </xf>
    <xf numFmtId="0" fontId="28" fillId="0" borderId="21" xfId="0" applyFont="1" applyBorder="1" applyAlignment="1" applyProtection="1">
      <alignment horizontal="center" vertical="center"/>
      <protection hidden="1"/>
    </xf>
    <xf numFmtId="0" fontId="28" fillId="0" borderId="22" xfId="0" applyFont="1" applyBorder="1" applyAlignment="1" applyProtection="1">
      <alignment horizontal="center" vertical="center"/>
      <protection hidden="1"/>
    </xf>
    <xf numFmtId="0" fontId="28" fillId="0" borderId="18" xfId="0" applyFont="1" applyBorder="1" applyAlignment="1" applyProtection="1">
      <alignment horizontal="center" vertical="center"/>
      <protection hidden="1"/>
    </xf>
    <xf numFmtId="0" fontId="28" fillId="0" borderId="20" xfId="0" applyFont="1" applyBorder="1" applyAlignment="1" applyProtection="1">
      <alignment horizontal="center" vertical="center"/>
      <protection hidden="1"/>
    </xf>
    <xf numFmtId="166" fontId="28" fillId="23" borderId="17" xfId="0" applyNumberFormat="1" applyFont="1" applyFill="1" applyBorder="1" applyAlignment="1" applyProtection="1">
      <alignment horizontal="center" vertical="center"/>
      <protection hidden="1"/>
    </xf>
    <xf numFmtId="166" fontId="28" fillId="23" borderId="21" xfId="0" applyNumberFormat="1" applyFont="1" applyFill="1" applyBorder="1" applyAlignment="1" applyProtection="1">
      <alignment horizontal="center" vertical="center"/>
      <protection hidden="1"/>
    </xf>
    <xf numFmtId="166" fontId="28" fillId="23" borderId="22" xfId="0" applyNumberFormat="1" applyFont="1" applyFill="1" applyBorder="1" applyAlignment="1" applyProtection="1">
      <alignment horizontal="center" vertical="center"/>
      <protection hidden="1"/>
    </xf>
    <xf numFmtId="0" fontId="16" fillId="0" borderId="0" xfId="4"/>
    <xf numFmtId="0" fontId="30" fillId="0" borderId="0" xfId="4" applyNumberFormat="1" applyFont="1" applyBorder="1" applyAlignment="1">
      <alignment horizontal="left" wrapText="1"/>
    </xf>
    <xf numFmtId="0" fontId="0" fillId="0" borderId="0" xfId="0" applyProtection="1">
      <protection hidden="1"/>
    </xf>
    <xf numFmtId="0" fontId="32" fillId="0" borderId="0" xfId="0" applyFont="1" applyProtection="1">
      <protection hidden="1"/>
    </xf>
    <xf numFmtId="164" fontId="13" fillId="16" borderId="62" xfId="4" applyNumberFormat="1" applyFont="1" applyFill="1" applyBorder="1" applyAlignment="1">
      <alignment horizontal="left" vertical="center"/>
    </xf>
    <xf numFmtId="49" fontId="13" fillId="16" borderId="63" xfId="4" applyNumberFormat="1" applyFont="1" applyFill="1" applyBorder="1" applyAlignment="1" applyProtection="1">
      <alignment horizontal="left" vertical="center" wrapText="1"/>
      <protection locked="0"/>
    </xf>
    <xf numFmtId="164" fontId="13" fillId="4" borderId="61" xfId="4" applyNumberFormat="1" applyFont="1" applyFill="1" applyBorder="1" applyAlignment="1">
      <alignment horizontal="left" vertical="center"/>
    </xf>
    <xf numFmtId="164" fontId="13" fillId="4" borderId="62" xfId="4" applyNumberFormat="1" applyFont="1" applyFill="1" applyBorder="1" applyAlignment="1">
      <alignment horizontal="left" vertical="center"/>
    </xf>
    <xf numFmtId="164" fontId="13" fillId="16" borderId="61" xfId="4" applyNumberFormat="1" applyFont="1" applyFill="1" applyBorder="1" applyAlignment="1">
      <alignment horizontal="left" vertical="center"/>
    </xf>
    <xf numFmtId="164" fontId="13" fillId="0" borderId="62" xfId="4" applyNumberFormat="1" applyFont="1" applyFill="1" applyBorder="1" applyAlignment="1">
      <alignment horizontal="left" vertical="center"/>
    </xf>
    <xf numFmtId="164" fontId="13" fillId="4" borderId="64" xfId="4" applyNumberFormat="1" applyFont="1" applyFill="1" applyBorder="1" applyAlignment="1">
      <alignment horizontal="left" vertical="center"/>
    </xf>
    <xf numFmtId="164" fontId="13" fillId="4" borderId="65" xfId="4" applyNumberFormat="1" applyFont="1" applyFill="1" applyBorder="1" applyAlignment="1">
      <alignment horizontal="left" vertical="center"/>
    </xf>
    <xf numFmtId="49" fontId="13" fillId="4" borderId="66" xfId="4" applyNumberFormat="1" applyFont="1" applyFill="1" applyBorder="1" applyAlignment="1" applyProtection="1">
      <alignment horizontal="left" vertical="center" wrapText="1"/>
      <protection locked="0"/>
    </xf>
    <xf numFmtId="164" fontId="13" fillId="0" borderId="61" xfId="4" applyNumberFormat="1" applyFont="1" applyFill="1" applyBorder="1" applyAlignment="1">
      <alignment horizontal="left" vertical="center"/>
    </xf>
    <xf numFmtId="0" fontId="12" fillId="0" borderId="52" xfId="4" applyNumberFormat="1" applyFont="1" applyBorder="1" applyAlignment="1" applyProtection="1">
      <alignment horizontal="center" vertical="center" wrapText="1"/>
      <protection hidden="1"/>
    </xf>
    <xf numFmtId="0" fontId="12" fillId="0" borderId="48" xfId="4" applyNumberFormat="1" applyFont="1" applyBorder="1" applyAlignment="1" applyProtection="1">
      <alignment horizontal="center" vertical="center" wrapText="1"/>
      <protection hidden="1"/>
    </xf>
    <xf numFmtId="164" fontId="13" fillId="4" borderId="9" xfId="4" applyNumberFormat="1" applyFont="1" applyFill="1" applyBorder="1" applyAlignment="1">
      <alignment horizontal="left" vertical="center"/>
    </xf>
    <xf numFmtId="164" fontId="13" fillId="4" borderId="13" xfId="4" applyNumberFormat="1" applyFont="1" applyFill="1" applyBorder="1" applyAlignment="1">
      <alignment horizontal="left" vertical="center"/>
    </xf>
    <xf numFmtId="0" fontId="31" fillId="0" borderId="63" xfId="4" applyNumberFormat="1" applyFont="1" applyFill="1" applyBorder="1" applyAlignment="1" applyProtection="1">
      <alignment horizontal="left"/>
      <protection locked="0"/>
    </xf>
    <xf numFmtId="0" fontId="31" fillId="24" borderId="14" xfId="4" applyNumberFormat="1" applyFont="1" applyFill="1" applyBorder="1" applyAlignment="1" applyProtection="1">
      <alignment horizontal="left"/>
      <protection locked="0"/>
    </xf>
    <xf numFmtId="0" fontId="31" fillId="25" borderId="63" xfId="4" applyNumberFormat="1" applyFont="1" applyFill="1" applyBorder="1" applyAlignment="1" applyProtection="1">
      <alignment horizontal="left"/>
      <protection locked="0"/>
    </xf>
    <xf numFmtId="0" fontId="31" fillId="16" borderId="63" xfId="4" applyNumberFormat="1" applyFont="1" applyFill="1" applyBorder="1" applyAlignment="1" applyProtection="1">
      <alignment horizontal="left"/>
      <protection locked="0"/>
    </xf>
    <xf numFmtId="167" fontId="5" fillId="26" borderId="8" xfId="0" applyNumberFormat="1" applyFont="1" applyFill="1" applyBorder="1" applyAlignment="1" applyProtection="1">
      <alignment horizontal="right" vertical="center"/>
      <protection locked="0"/>
    </xf>
    <xf numFmtId="164" fontId="27" fillId="0" borderId="9" xfId="0" applyNumberFormat="1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center" vertical="center"/>
      <protection hidden="1"/>
    </xf>
    <xf numFmtId="0" fontId="27" fillId="0" borderId="14" xfId="0" applyFont="1" applyBorder="1" applyAlignment="1" applyProtection="1">
      <alignment horizontal="center" vertical="center"/>
      <protection hidden="1"/>
    </xf>
    <xf numFmtId="0" fontId="27" fillId="0" borderId="42" xfId="0" applyFont="1" applyBorder="1" applyAlignment="1" applyProtection="1">
      <alignment horizontal="center" vertical="center"/>
      <protection hidden="1"/>
    </xf>
    <xf numFmtId="0" fontId="27" fillId="0" borderId="29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7" fillId="0" borderId="52" xfId="0" applyNumberFormat="1" applyFont="1" applyBorder="1" applyAlignment="1" applyProtection="1">
      <alignment horizontal="center" vertical="center"/>
      <protection hidden="1"/>
    </xf>
    <xf numFmtId="164" fontId="27" fillId="0" borderId="53" xfId="0" applyNumberFormat="1" applyFont="1" applyBorder="1" applyAlignment="1" applyProtection="1">
      <alignment horizontal="center" vertical="center"/>
      <protection hidden="1"/>
    </xf>
    <xf numFmtId="0" fontId="27" fillId="0" borderId="41" xfId="0" applyFont="1" applyBorder="1" applyAlignment="1" applyProtection="1">
      <alignment horizontal="center" vertical="center"/>
      <protection hidden="1"/>
    </xf>
    <xf numFmtId="0" fontId="27" fillId="0" borderId="40" xfId="0" applyFont="1" applyBorder="1" applyAlignment="1" applyProtection="1">
      <alignment horizontal="center" vertical="center"/>
      <protection hidden="1"/>
    </xf>
    <xf numFmtId="0" fontId="27" fillId="0" borderId="9" xfId="0" applyFont="1" applyBorder="1" applyAlignment="1" applyProtection="1">
      <alignment horizontal="center" vertical="center"/>
      <protection hidden="1"/>
    </xf>
    <xf numFmtId="0" fontId="27" fillId="0" borderId="10" xfId="0" applyFont="1" applyBorder="1" applyAlignment="1" applyProtection="1">
      <alignment horizontal="center"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0" fontId="27" fillId="0" borderId="19" xfId="0" applyFont="1" applyBorder="1" applyAlignment="1" applyProtection="1">
      <alignment horizontal="center" vertical="center"/>
      <protection hidden="1"/>
    </xf>
    <xf numFmtId="0" fontId="27" fillId="0" borderId="50" xfId="0" applyFont="1" applyBorder="1" applyAlignment="1" applyProtection="1">
      <alignment horizontal="center" vertical="center"/>
      <protection hidden="1"/>
    </xf>
    <xf numFmtId="0" fontId="27" fillId="0" borderId="12" xfId="0" applyFont="1" applyBorder="1" applyAlignment="1" applyProtection="1">
      <alignment horizontal="center" vertical="center"/>
      <protection hidden="1"/>
    </xf>
    <xf numFmtId="0" fontId="15" fillId="0" borderId="30" xfId="0" applyFont="1" applyBorder="1" applyAlignment="1">
      <alignment horizontal="left" vertical="center"/>
    </xf>
    <xf numFmtId="0" fontId="1" fillId="0" borderId="46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7" fillId="7" borderId="41" xfId="0" applyFont="1" applyFill="1" applyBorder="1" applyAlignment="1" applyProtection="1">
      <alignment horizontal="center" vertical="center"/>
      <protection hidden="1"/>
    </xf>
    <xf numFmtId="0" fontId="27" fillId="7" borderId="42" xfId="0" applyFont="1" applyFill="1" applyBorder="1" applyAlignment="1" applyProtection="1">
      <alignment horizontal="center" vertical="center"/>
      <protection hidden="1"/>
    </xf>
    <xf numFmtId="0" fontId="27" fillId="7" borderId="40" xfId="0" applyFont="1" applyFill="1" applyBorder="1" applyAlignment="1" applyProtection="1">
      <alignment horizontal="center" vertical="center"/>
      <protection hidden="1"/>
    </xf>
    <xf numFmtId="0" fontId="14" fillId="0" borderId="12" xfId="0" applyNumberFormat="1" applyFont="1" applyBorder="1" applyAlignment="1" applyProtection="1">
      <alignment horizontal="center" vertical="center" wrapText="1"/>
      <protection hidden="1"/>
    </xf>
    <xf numFmtId="0" fontId="14" fillId="0" borderId="13" xfId="0" applyNumberFormat="1" applyFont="1" applyBorder="1" applyAlignment="1" applyProtection="1">
      <alignment horizontal="center" vertical="center" wrapText="1"/>
      <protection hidden="1"/>
    </xf>
    <xf numFmtId="0" fontId="14" fillId="0" borderId="10" xfId="0" applyNumberFormat="1" applyFont="1" applyBorder="1" applyAlignment="1" applyProtection="1">
      <alignment horizontal="center" vertical="center" wrapText="1"/>
      <protection hidden="1"/>
    </xf>
    <xf numFmtId="0" fontId="14" fillId="0" borderId="52" xfId="0" applyNumberFormat="1" applyFont="1" applyBorder="1" applyAlignment="1" applyProtection="1">
      <alignment horizontal="center" vertical="center" wrapText="1"/>
      <protection hidden="1"/>
    </xf>
    <xf numFmtId="0" fontId="14" fillId="0" borderId="53" xfId="0" applyNumberFormat="1" applyFont="1" applyBorder="1" applyAlignment="1" applyProtection="1">
      <alignment horizontal="center" vertical="center" wrapText="1"/>
      <protection hidden="1"/>
    </xf>
    <xf numFmtId="0" fontId="2" fillId="0" borderId="9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4" fillId="0" borderId="9" xfId="0" applyNumberFormat="1" applyFont="1" applyBorder="1" applyAlignment="1" applyProtection="1">
      <alignment horizontal="center" vertical="center" wrapText="1"/>
      <protection hidden="1"/>
    </xf>
    <xf numFmtId="0" fontId="14" fillId="0" borderId="14" xfId="0" applyNumberFormat="1" applyFont="1" applyBorder="1" applyAlignment="1" applyProtection="1">
      <alignment horizontal="center" vertical="center" wrapText="1"/>
      <protection hidden="1"/>
    </xf>
    <xf numFmtId="0" fontId="4" fillId="0" borderId="51" xfId="0" applyNumberFormat="1" applyFont="1" applyBorder="1" applyAlignment="1">
      <alignment horizontal="center" vertical="center" wrapText="1"/>
    </xf>
    <xf numFmtId="0" fontId="4" fillId="0" borderId="54" xfId="0" applyNumberFormat="1" applyFont="1" applyBorder="1" applyAlignment="1">
      <alignment horizontal="center" vertical="center" wrapText="1"/>
    </xf>
    <xf numFmtId="0" fontId="4" fillId="0" borderId="46" xfId="0" applyNumberFormat="1" applyFont="1" applyBorder="1" applyAlignment="1">
      <alignment horizontal="center" vertical="center" wrapText="1"/>
    </xf>
    <xf numFmtId="0" fontId="4" fillId="0" borderId="55" xfId="0" applyNumberFormat="1" applyFont="1" applyBorder="1" applyAlignment="1">
      <alignment horizontal="center" vertical="center" wrapText="1"/>
    </xf>
    <xf numFmtId="0" fontId="29" fillId="0" borderId="0" xfId="4" applyNumberFormat="1" applyFont="1" applyAlignment="1">
      <alignment horizontal="center"/>
    </xf>
  </cellXfs>
  <cellStyles count="5">
    <cellStyle name="Обычный" xfId="0" builtinId="0"/>
    <cellStyle name="Обычный 2" xfId="3"/>
    <cellStyle name="Обычный_4. Комментарии" xfId="4"/>
    <cellStyle name="Пояснение" xfId="2" builtinId="53" customBuiltin="1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5C"/>
      <rgbColor rgb="FF808000"/>
      <rgbColor rgb="FF800080"/>
      <rgbColor rgb="FF008080"/>
      <rgbColor rgb="FFBFBFC0"/>
      <rgbColor rgb="FF808080"/>
      <rgbColor rgb="FF8EB4E3"/>
      <rgbColor rgb="FF993366"/>
      <rgbColor rgb="FFEBF1DE"/>
      <rgbColor rgb="FFDCE6F2"/>
      <rgbColor rgb="FF660066"/>
      <rgbColor rgb="FFFF8080"/>
      <rgbColor rgb="FF0066CC"/>
      <rgbColor rgb="FFB9CDE5"/>
      <rgbColor rgb="FF000080"/>
      <rgbColor rgb="FFFF00FF"/>
      <rgbColor rgb="FFD9D416"/>
      <rgbColor rgb="FF00FFFF"/>
      <rgbColor rgb="FF800080"/>
      <rgbColor rgb="FF800000"/>
      <rgbColor rgb="FF008080"/>
      <rgbColor rgb="FF0000FF"/>
      <rgbColor rgb="FF00B0F0"/>
      <rgbColor rgb="FFDFDFE0"/>
      <rgbColor rgb="FFCBE4E5"/>
      <rgbColor rgb="FFF2DCDB"/>
      <rgbColor rgb="FF93CDDD"/>
      <rgbColor rgb="FFB7DEE8"/>
      <rgbColor rgb="FFACC8BD"/>
      <rgbColor rgb="FFFCD5B5"/>
      <rgbColor rgb="FF3366FF"/>
      <rgbColor rgb="FF33CCCC"/>
      <rgbColor rgb="FF92D050"/>
      <rgbColor rgb="FFFFC000"/>
      <rgbColor rgb="FFFF9900"/>
      <rgbColor rgb="FFE46C0A"/>
      <rgbColor rgb="FF666699"/>
      <rgbColor rgb="FFA0A0A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845820</xdr:colOff>
      <xdr:row>26</xdr:row>
      <xdr:rowOff>0</xdr:rowOff>
    </xdr:to>
    <xdr:sp macro="" textlink="">
      <xdr:nvSpPr>
        <xdr:cNvPr id="4098" name="shapetype_202" hidden="1">
          <a:extLst>
            <a:ext uri="{FF2B5EF4-FFF2-40B4-BE49-F238E27FC236}">
              <a16:creationId xmlns:a16="http://schemas.microsoft.com/office/drawing/2014/main" xmlns="" id="{00000000-0008-0000-0000-00000210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L695"/>
  <sheetViews>
    <sheetView showGridLines="0" tabSelected="1" zoomScale="70" zoomScaleNormal="70" workbookViewId="0">
      <pane xSplit="2" topLeftCell="C1" activePane="topRight" state="frozen"/>
      <selection pane="topRight"/>
    </sheetView>
  </sheetViews>
  <sheetFormatPr defaultRowHeight="15" outlineLevelRow="1" x14ac:dyDescent="0.25"/>
  <cols>
    <col min="1" max="1" width="46.85546875" customWidth="1"/>
    <col min="2" max="2" width="16.42578125" style="82"/>
    <col min="3" max="37" width="13.28515625" customWidth="1"/>
    <col min="38" max="39" width="10.85546875"/>
    <col min="40" max="40" width="11.140625"/>
    <col min="41" max="41" width="10.85546875"/>
    <col min="42" max="42" width="10.42578125"/>
    <col min="44" max="44" width="10.140625"/>
    <col min="45" max="45" width="8.5703125"/>
    <col min="47" max="49" width="8.5703125"/>
    <col min="53" max="1022" width="8.5703125"/>
  </cols>
  <sheetData>
    <row r="1" spans="1:52" x14ac:dyDescent="0.25">
      <c r="A1" s="42"/>
      <c r="B1" s="99" t="s">
        <v>12</v>
      </c>
      <c r="C1" s="97"/>
      <c r="D1" s="97"/>
      <c r="E1" s="97"/>
      <c r="F1" s="97"/>
      <c r="G1" s="5"/>
      <c r="H1" s="5"/>
      <c r="I1" s="4"/>
      <c r="J1" s="4"/>
      <c r="K1" s="194"/>
    </row>
    <row r="2" spans="1:52" ht="30" x14ac:dyDescent="0.25">
      <c r="A2" s="100" t="s">
        <v>14</v>
      </c>
      <c r="B2" s="110"/>
      <c r="C2" s="98"/>
      <c r="D2" s="4"/>
      <c r="E2" s="4"/>
      <c r="F2" s="4"/>
    </row>
    <row r="3" spans="1:52" ht="30" x14ac:dyDescent="0.25">
      <c r="A3" s="100" t="s">
        <v>15</v>
      </c>
      <c r="B3" s="6"/>
      <c r="C3" s="98"/>
      <c r="D3" s="98"/>
      <c r="E3" s="98"/>
      <c r="F3" s="98"/>
      <c r="G3" s="4"/>
      <c r="H3" s="4"/>
      <c r="I3" s="4"/>
    </row>
    <row r="4" spans="1:52" ht="30" x14ac:dyDescent="0.25">
      <c r="A4" s="100" t="s">
        <v>18</v>
      </c>
      <c r="B4" s="111"/>
      <c r="C4" s="98"/>
      <c r="D4" s="98"/>
      <c r="E4" s="98"/>
      <c r="F4" s="98"/>
      <c r="G4" s="4"/>
      <c r="H4" s="4"/>
      <c r="I4" s="4"/>
    </row>
    <row r="5" spans="1:52" x14ac:dyDescent="0.25">
      <c r="A5" s="216"/>
      <c r="B5" s="98"/>
      <c r="C5" s="98"/>
      <c r="D5" s="98"/>
      <c r="E5" s="98"/>
      <c r="F5" s="98"/>
      <c r="G5" s="4"/>
      <c r="H5" s="4"/>
      <c r="I5" s="4"/>
    </row>
    <row r="6" spans="1:52" x14ac:dyDescent="0.25">
      <c r="A6" s="220" t="s">
        <v>13</v>
      </c>
      <c r="B6" s="78"/>
      <c r="C6" s="4"/>
      <c r="D6" s="1"/>
      <c r="E6" s="4"/>
      <c r="F6" s="1"/>
      <c r="G6" s="4"/>
      <c r="H6" s="1"/>
      <c r="I6" s="4"/>
    </row>
    <row r="7" spans="1:52" x14ac:dyDescent="0.25">
      <c r="A7" s="215" t="s">
        <v>164</v>
      </c>
      <c r="B7" s="78"/>
      <c r="C7" s="4"/>
      <c r="D7" s="4"/>
      <c r="E7" s="4"/>
      <c r="F7" s="4"/>
      <c r="G7" s="4"/>
      <c r="H7" s="4"/>
      <c r="I7" s="4"/>
    </row>
    <row r="8" spans="1:52" ht="15.75" thickBot="1" x14ac:dyDescent="0.3">
      <c r="A8" s="215" t="s">
        <v>167</v>
      </c>
      <c r="B8" s="78"/>
      <c r="C8" s="4"/>
      <c r="D8" s="4"/>
      <c r="E8" s="4"/>
      <c r="F8" s="4"/>
      <c r="G8" s="4"/>
      <c r="H8" s="4"/>
      <c r="I8" s="4"/>
    </row>
    <row r="9" spans="1:52" ht="15.75" thickBot="1" x14ac:dyDescent="0.3">
      <c r="A9" s="46" t="s">
        <v>16</v>
      </c>
      <c r="B9" s="47" t="s">
        <v>72</v>
      </c>
      <c r="C9" s="515" t="str">
        <f>(YEAR(Test_date)-3)&amp;" год"</f>
        <v>2016 год</v>
      </c>
      <c r="D9" s="512" t="str">
        <f>(LEFT(C9,4)+1)&amp;" год"</f>
        <v>2017 год</v>
      </c>
      <c r="E9" s="512" t="str">
        <f>(LEFT(D9,4)+1)&amp;" год"</f>
        <v>2018 год</v>
      </c>
      <c r="F9" s="512" t="str">
        <f>(LEFT(E9,4)+1)&amp;" год"</f>
        <v>2019 год</v>
      </c>
      <c r="G9" s="512" t="str">
        <f>(LEFT(F9,4)+1)&amp;" год"</f>
        <v>2020 год</v>
      </c>
      <c r="H9" s="512" t="str">
        <f>(LEFT(G9,4)+1)&amp;" год"</f>
        <v>2021 год</v>
      </c>
      <c r="I9" s="4"/>
    </row>
    <row r="10" spans="1:52" x14ac:dyDescent="0.25">
      <c r="A10" s="43" t="s">
        <v>19</v>
      </c>
      <c r="B10" s="79" t="s">
        <v>20</v>
      </c>
      <c r="C10" s="130">
        <f t="shared" ref="C10:H10" si="0">C11+C15++C19+C23+C27</f>
        <v>0.2</v>
      </c>
      <c r="D10" s="131">
        <f t="shared" si="0"/>
        <v>2E-3</v>
      </c>
      <c r="E10" s="132">
        <f t="shared" si="0"/>
        <v>0</v>
      </c>
      <c r="F10" s="52">
        <f t="shared" si="0"/>
        <v>0</v>
      </c>
      <c r="G10" s="53">
        <f t="shared" si="0"/>
        <v>0</v>
      </c>
      <c r="H10" s="54">
        <f t="shared" si="0"/>
        <v>0</v>
      </c>
      <c r="I10" s="4"/>
      <c r="AZ10">
        <v>1</v>
      </c>
    </row>
    <row r="11" spans="1:52" x14ac:dyDescent="0.25">
      <c r="A11" s="71" t="s">
        <v>171</v>
      </c>
      <c r="B11" s="80" t="s">
        <v>20</v>
      </c>
      <c r="C11" s="70">
        <f t="shared" ref="C11:H11" si="1">SUM(C12:C14)</f>
        <v>0</v>
      </c>
      <c r="D11" s="9">
        <f t="shared" si="1"/>
        <v>0</v>
      </c>
      <c r="E11" s="51">
        <f t="shared" si="1"/>
        <v>0</v>
      </c>
      <c r="F11" s="50">
        <f t="shared" si="1"/>
        <v>0</v>
      </c>
      <c r="G11" s="9">
        <f t="shared" si="1"/>
        <v>0</v>
      </c>
      <c r="H11" s="51">
        <f t="shared" si="1"/>
        <v>0</v>
      </c>
      <c r="I11" s="4"/>
      <c r="AZ11">
        <v>2</v>
      </c>
    </row>
    <row r="12" spans="1:52" x14ac:dyDescent="0.25">
      <c r="A12" s="17" t="s">
        <v>21</v>
      </c>
      <c r="B12" s="27" t="s">
        <v>20</v>
      </c>
      <c r="C12" s="141">
        <v>0</v>
      </c>
      <c r="D12" s="142">
        <v>0</v>
      </c>
      <c r="E12" s="143">
        <v>0</v>
      </c>
      <c r="F12" s="205">
        <v>0</v>
      </c>
      <c r="G12" s="206">
        <v>0</v>
      </c>
      <c r="H12" s="207">
        <v>0</v>
      </c>
      <c r="I12" s="4"/>
      <c r="AY12" t="s">
        <v>112</v>
      </c>
      <c r="AZ12">
        <v>3</v>
      </c>
    </row>
    <row r="13" spans="1:52" x14ac:dyDescent="0.25">
      <c r="A13" s="17" t="s">
        <v>22</v>
      </c>
      <c r="B13" s="27" t="s">
        <v>20</v>
      </c>
      <c r="C13" s="141">
        <v>0</v>
      </c>
      <c r="D13" s="142">
        <v>0</v>
      </c>
      <c r="E13" s="143">
        <v>0</v>
      </c>
      <c r="F13" s="205">
        <v>0</v>
      </c>
      <c r="G13" s="206">
        <v>0</v>
      </c>
      <c r="H13" s="207">
        <v>0</v>
      </c>
      <c r="I13" s="4"/>
      <c r="AY13" t="s">
        <v>112</v>
      </c>
      <c r="AZ13">
        <v>4</v>
      </c>
    </row>
    <row r="14" spans="1:52" x14ac:dyDescent="0.25">
      <c r="A14" s="17" t="s">
        <v>23</v>
      </c>
      <c r="B14" s="27" t="s">
        <v>20</v>
      </c>
      <c r="C14" s="141">
        <v>0</v>
      </c>
      <c r="D14" s="142">
        <v>0</v>
      </c>
      <c r="E14" s="143">
        <v>0</v>
      </c>
      <c r="F14" s="205">
        <v>0</v>
      </c>
      <c r="G14" s="206">
        <v>0</v>
      </c>
      <c r="H14" s="207">
        <v>0</v>
      </c>
      <c r="I14" s="4"/>
      <c r="AY14" t="s">
        <v>112</v>
      </c>
      <c r="AZ14">
        <v>5</v>
      </c>
    </row>
    <row r="15" spans="1:52" x14ac:dyDescent="0.25">
      <c r="A15" s="71" t="s">
        <v>172</v>
      </c>
      <c r="B15" s="80" t="s">
        <v>20</v>
      </c>
      <c r="C15" s="121">
        <f t="shared" ref="C15:H15" si="2">SUM(C16:C18)</f>
        <v>0</v>
      </c>
      <c r="D15" s="122">
        <f t="shared" si="2"/>
        <v>0</v>
      </c>
      <c r="E15" s="123">
        <f t="shared" si="2"/>
        <v>0</v>
      </c>
      <c r="F15" s="208">
        <f t="shared" si="2"/>
        <v>0</v>
      </c>
      <c r="G15" s="209">
        <f t="shared" si="2"/>
        <v>0</v>
      </c>
      <c r="H15" s="210">
        <f t="shared" si="2"/>
        <v>0</v>
      </c>
      <c r="I15" s="4"/>
      <c r="AZ15">
        <v>6</v>
      </c>
    </row>
    <row r="16" spans="1:52" x14ac:dyDescent="0.25">
      <c r="A16" s="17" t="s">
        <v>21</v>
      </c>
      <c r="B16" s="27" t="s">
        <v>20</v>
      </c>
      <c r="C16" s="141">
        <v>0</v>
      </c>
      <c r="D16" s="142">
        <v>0</v>
      </c>
      <c r="E16" s="143">
        <v>0</v>
      </c>
      <c r="F16" s="205">
        <v>0</v>
      </c>
      <c r="G16" s="206">
        <v>0</v>
      </c>
      <c r="H16" s="207">
        <v>0</v>
      </c>
      <c r="I16" s="4"/>
      <c r="AY16" t="s">
        <v>112</v>
      </c>
      <c r="AZ16">
        <v>7</v>
      </c>
    </row>
    <row r="17" spans="1:52" x14ac:dyDescent="0.25">
      <c r="A17" s="17" t="s">
        <v>22</v>
      </c>
      <c r="B17" s="27" t="s">
        <v>20</v>
      </c>
      <c r="C17" s="141">
        <v>0</v>
      </c>
      <c r="D17" s="142">
        <v>0</v>
      </c>
      <c r="E17" s="143">
        <v>0</v>
      </c>
      <c r="F17" s="205">
        <v>0</v>
      </c>
      <c r="G17" s="206">
        <v>0</v>
      </c>
      <c r="H17" s="207">
        <v>0</v>
      </c>
      <c r="I17" s="4"/>
      <c r="AY17" t="s">
        <v>112</v>
      </c>
      <c r="AZ17">
        <v>8</v>
      </c>
    </row>
    <row r="18" spans="1:52" x14ac:dyDescent="0.25">
      <c r="A18" s="17" t="s">
        <v>23</v>
      </c>
      <c r="B18" s="27" t="s">
        <v>20</v>
      </c>
      <c r="C18" s="141">
        <v>0</v>
      </c>
      <c r="D18" s="142">
        <v>0</v>
      </c>
      <c r="E18" s="143">
        <v>0</v>
      </c>
      <c r="F18" s="205">
        <v>0</v>
      </c>
      <c r="G18" s="206">
        <v>0</v>
      </c>
      <c r="H18" s="207">
        <v>0</v>
      </c>
      <c r="I18" s="4"/>
      <c r="AY18" t="s">
        <v>112</v>
      </c>
      <c r="AZ18">
        <v>9</v>
      </c>
    </row>
    <row r="19" spans="1:52" x14ac:dyDescent="0.25">
      <c r="A19" s="71" t="s">
        <v>173</v>
      </c>
      <c r="B19" s="80" t="s">
        <v>20</v>
      </c>
      <c r="C19" s="121">
        <f t="shared" ref="C19:H19" si="3">SUM(C20:C22)</f>
        <v>0</v>
      </c>
      <c r="D19" s="122">
        <f t="shared" si="3"/>
        <v>0</v>
      </c>
      <c r="E19" s="123">
        <f t="shared" si="3"/>
        <v>0</v>
      </c>
      <c r="F19" s="208">
        <f t="shared" si="3"/>
        <v>0</v>
      </c>
      <c r="G19" s="209">
        <f t="shared" si="3"/>
        <v>0</v>
      </c>
      <c r="H19" s="210">
        <f t="shared" si="3"/>
        <v>0</v>
      </c>
      <c r="I19" s="4"/>
      <c r="AZ19">
        <v>10</v>
      </c>
    </row>
    <row r="20" spans="1:52" x14ac:dyDescent="0.25">
      <c r="A20" s="17" t="s">
        <v>21</v>
      </c>
      <c r="B20" s="27" t="s">
        <v>20</v>
      </c>
      <c r="C20" s="141">
        <v>0</v>
      </c>
      <c r="D20" s="142">
        <v>0</v>
      </c>
      <c r="E20" s="143">
        <v>0</v>
      </c>
      <c r="F20" s="205">
        <v>0</v>
      </c>
      <c r="G20" s="206">
        <v>0</v>
      </c>
      <c r="H20" s="207">
        <v>0</v>
      </c>
      <c r="I20" s="4"/>
      <c r="AY20" t="s">
        <v>112</v>
      </c>
      <c r="AZ20">
        <v>11</v>
      </c>
    </row>
    <row r="21" spans="1:52" x14ac:dyDescent="0.25">
      <c r="A21" s="17" t="s">
        <v>22</v>
      </c>
      <c r="B21" s="27" t="s">
        <v>20</v>
      </c>
      <c r="C21" s="141">
        <v>0</v>
      </c>
      <c r="D21" s="142">
        <v>0</v>
      </c>
      <c r="E21" s="143">
        <v>0</v>
      </c>
      <c r="F21" s="205">
        <v>0</v>
      </c>
      <c r="G21" s="206">
        <v>0</v>
      </c>
      <c r="H21" s="207">
        <v>0</v>
      </c>
      <c r="I21" s="4"/>
      <c r="AY21" t="s">
        <v>112</v>
      </c>
      <c r="AZ21">
        <v>12</v>
      </c>
    </row>
    <row r="22" spans="1:52" x14ac:dyDescent="0.25">
      <c r="A22" s="17" t="s">
        <v>23</v>
      </c>
      <c r="B22" s="27" t="s">
        <v>20</v>
      </c>
      <c r="C22" s="141">
        <v>0</v>
      </c>
      <c r="D22" s="142">
        <v>0</v>
      </c>
      <c r="E22" s="143">
        <v>0</v>
      </c>
      <c r="F22" s="205">
        <v>0</v>
      </c>
      <c r="G22" s="206">
        <v>0</v>
      </c>
      <c r="H22" s="207">
        <v>0</v>
      </c>
      <c r="I22" s="4"/>
      <c r="AY22" t="s">
        <v>112</v>
      </c>
      <c r="AZ22">
        <v>13</v>
      </c>
    </row>
    <row r="23" spans="1:52" x14ac:dyDescent="0.25">
      <c r="A23" s="71" t="s">
        <v>175</v>
      </c>
      <c r="B23" s="80" t="s">
        <v>20</v>
      </c>
      <c r="C23" s="121">
        <f t="shared" ref="C23:H23" si="4">SUM(C24:C26)</f>
        <v>0</v>
      </c>
      <c r="D23" s="122">
        <f t="shared" si="4"/>
        <v>0</v>
      </c>
      <c r="E23" s="123">
        <f t="shared" si="4"/>
        <v>0</v>
      </c>
      <c r="F23" s="208">
        <f t="shared" si="4"/>
        <v>0</v>
      </c>
      <c r="G23" s="209">
        <f t="shared" si="4"/>
        <v>0</v>
      </c>
      <c r="H23" s="210">
        <f t="shared" si="4"/>
        <v>0</v>
      </c>
      <c r="I23" s="4"/>
      <c r="AZ23">
        <v>14</v>
      </c>
    </row>
    <row r="24" spans="1:52" x14ac:dyDescent="0.25">
      <c r="A24" s="17" t="s">
        <v>21</v>
      </c>
      <c r="B24" s="27" t="s">
        <v>20</v>
      </c>
      <c r="C24" s="141">
        <v>0</v>
      </c>
      <c r="D24" s="142">
        <v>0</v>
      </c>
      <c r="E24" s="143">
        <v>0</v>
      </c>
      <c r="F24" s="205">
        <v>0</v>
      </c>
      <c r="G24" s="206">
        <v>0</v>
      </c>
      <c r="H24" s="207">
        <v>0</v>
      </c>
      <c r="I24" s="4"/>
      <c r="AY24" t="s">
        <v>112</v>
      </c>
      <c r="AZ24">
        <v>15</v>
      </c>
    </row>
    <row r="25" spans="1:52" x14ac:dyDescent="0.25">
      <c r="A25" s="17" t="s">
        <v>22</v>
      </c>
      <c r="B25" s="27" t="s">
        <v>20</v>
      </c>
      <c r="C25" s="141">
        <v>0</v>
      </c>
      <c r="D25" s="142">
        <v>0</v>
      </c>
      <c r="E25" s="143">
        <v>0</v>
      </c>
      <c r="F25" s="205">
        <v>0</v>
      </c>
      <c r="G25" s="206">
        <v>0</v>
      </c>
      <c r="H25" s="207">
        <v>0</v>
      </c>
      <c r="I25" s="4"/>
      <c r="AY25" t="s">
        <v>112</v>
      </c>
      <c r="AZ25">
        <v>16</v>
      </c>
    </row>
    <row r="26" spans="1:52" x14ac:dyDescent="0.25">
      <c r="A26" s="17" t="s">
        <v>23</v>
      </c>
      <c r="B26" s="27" t="s">
        <v>20</v>
      </c>
      <c r="C26" s="141">
        <v>0</v>
      </c>
      <c r="D26" s="142">
        <v>0</v>
      </c>
      <c r="E26" s="143">
        <v>0</v>
      </c>
      <c r="F26" s="205">
        <v>0</v>
      </c>
      <c r="G26" s="206">
        <v>0</v>
      </c>
      <c r="H26" s="207">
        <v>0</v>
      </c>
      <c r="I26" s="4"/>
      <c r="AY26" t="s">
        <v>112</v>
      </c>
      <c r="AZ26">
        <v>17</v>
      </c>
    </row>
    <row r="27" spans="1:52" x14ac:dyDescent="0.25">
      <c r="A27" s="71" t="s">
        <v>174</v>
      </c>
      <c r="B27" s="80" t="s">
        <v>20</v>
      </c>
      <c r="C27" s="121">
        <f t="shared" ref="C27:H27" si="5">SUM(C28:C30)</f>
        <v>0.2</v>
      </c>
      <c r="D27" s="122">
        <f t="shared" si="5"/>
        <v>2E-3</v>
      </c>
      <c r="E27" s="123">
        <f t="shared" si="5"/>
        <v>0</v>
      </c>
      <c r="F27" s="208">
        <f t="shared" si="5"/>
        <v>0</v>
      </c>
      <c r="G27" s="209">
        <f t="shared" si="5"/>
        <v>0</v>
      </c>
      <c r="H27" s="210">
        <f t="shared" si="5"/>
        <v>0</v>
      </c>
      <c r="I27" s="4"/>
      <c r="AZ27">
        <v>42</v>
      </c>
    </row>
    <row r="28" spans="1:52" x14ac:dyDescent="0.25">
      <c r="A28" s="17" t="s">
        <v>21</v>
      </c>
      <c r="B28" s="27" t="s">
        <v>20</v>
      </c>
      <c r="C28" s="141">
        <v>0</v>
      </c>
      <c r="D28" s="142">
        <v>0</v>
      </c>
      <c r="E28" s="143">
        <v>0</v>
      </c>
      <c r="F28" s="205">
        <v>0</v>
      </c>
      <c r="G28" s="206">
        <v>0</v>
      </c>
      <c r="H28" s="207">
        <v>0</v>
      </c>
      <c r="I28" s="4"/>
      <c r="AY28" t="s">
        <v>112</v>
      </c>
      <c r="AZ28">
        <v>43</v>
      </c>
    </row>
    <row r="29" spans="1:52" x14ac:dyDescent="0.25">
      <c r="A29" s="17" t="s">
        <v>22</v>
      </c>
      <c r="B29" s="27" t="s">
        <v>20</v>
      </c>
      <c r="C29" s="141">
        <v>0.2</v>
      </c>
      <c r="D29" s="142">
        <v>2E-3</v>
      </c>
      <c r="E29" s="143">
        <v>0</v>
      </c>
      <c r="F29" s="205">
        <v>0</v>
      </c>
      <c r="G29" s="206">
        <v>0</v>
      </c>
      <c r="H29" s="207">
        <v>0</v>
      </c>
      <c r="I29" s="4"/>
      <c r="AY29" t="s">
        <v>112</v>
      </c>
      <c r="AZ29">
        <v>44</v>
      </c>
    </row>
    <row r="30" spans="1:52" ht="15.75" thickBot="1" x14ac:dyDescent="0.3">
      <c r="A30" s="56" t="s">
        <v>23</v>
      </c>
      <c r="B30" s="81" t="s">
        <v>20</v>
      </c>
      <c r="C30" s="144">
        <v>0</v>
      </c>
      <c r="D30" s="145">
        <v>0</v>
      </c>
      <c r="E30" s="146">
        <v>0</v>
      </c>
      <c r="F30" s="211">
        <v>0</v>
      </c>
      <c r="G30" s="212">
        <v>0</v>
      </c>
      <c r="H30" s="213">
        <v>0</v>
      </c>
      <c r="I30" s="4"/>
      <c r="AY30" t="s">
        <v>112</v>
      </c>
      <c r="AZ30">
        <v>45</v>
      </c>
    </row>
    <row r="31" spans="1:52" x14ac:dyDescent="0.25">
      <c r="A31" s="4"/>
      <c r="B31" s="78"/>
      <c r="C31" s="4"/>
      <c r="D31" s="4"/>
      <c r="E31" s="4"/>
      <c r="F31" s="4"/>
      <c r="G31" s="4"/>
      <c r="H31" s="4"/>
      <c r="I31" s="4"/>
    </row>
    <row r="32" spans="1:52" x14ac:dyDescent="0.25">
      <c r="A32" s="221" t="s">
        <v>24</v>
      </c>
      <c r="B32" s="78"/>
      <c r="C32" s="4"/>
      <c r="D32" s="4"/>
      <c r="E32" s="4"/>
      <c r="F32" s="4"/>
      <c r="G32" s="4"/>
      <c r="H32" s="4"/>
      <c r="I32" s="4"/>
    </row>
    <row r="33" spans="1:52" x14ac:dyDescent="0.25">
      <c r="A33" s="215" t="s">
        <v>160</v>
      </c>
      <c r="B33" s="78"/>
      <c r="C33" s="4"/>
      <c r="D33" s="4"/>
      <c r="E33" s="4"/>
      <c r="F33" s="4"/>
      <c r="G33" s="4"/>
      <c r="H33" s="4"/>
      <c r="I33" s="4"/>
    </row>
    <row r="34" spans="1:52" ht="15.75" thickBot="1" x14ac:dyDescent="0.3">
      <c r="A34" s="215" t="s">
        <v>161</v>
      </c>
      <c r="B34" s="78"/>
      <c r="C34" s="4"/>
      <c r="D34" s="4"/>
      <c r="E34" s="4"/>
      <c r="F34" s="4"/>
      <c r="G34" s="4"/>
      <c r="H34" s="4"/>
      <c r="I34" s="4"/>
    </row>
    <row r="35" spans="1:52" ht="15.75" thickBot="1" x14ac:dyDescent="0.3">
      <c r="A35" s="46" t="s">
        <v>16</v>
      </c>
      <c r="B35" s="47" t="s">
        <v>72</v>
      </c>
      <c r="C35" s="516" t="str">
        <f>YEAR(Test_date)&amp;" год"</f>
        <v>2019 год</v>
      </c>
      <c r="D35" s="517" t="s">
        <v>1</v>
      </c>
      <c r="E35" s="518" t="s">
        <v>2</v>
      </c>
      <c r="F35" s="518" t="s">
        <v>3</v>
      </c>
      <c r="G35" s="519" t="s">
        <v>4</v>
      </c>
      <c r="H35" s="520" t="str">
        <f>(LEFT(C35,4)+1)&amp;" год"</f>
        <v>2020 год</v>
      </c>
      <c r="I35" s="517" t="s">
        <v>1</v>
      </c>
      <c r="J35" s="518" t="s">
        <v>2</v>
      </c>
      <c r="K35" s="518" t="s">
        <v>3</v>
      </c>
      <c r="L35" s="519" t="s">
        <v>4</v>
      </c>
      <c r="M35" s="520" t="str">
        <f>(LEFT(H35,4)+1)&amp;" год"</f>
        <v>2021 год</v>
      </c>
      <c r="N35" s="517" t="s">
        <v>1</v>
      </c>
      <c r="O35" s="518" t="s">
        <v>2</v>
      </c>
      <c r="P35" s="519" t="s">
        <v>3</v>
      </c>
      <c r="Q35" s="521" t="s">
        <v>4</v>
      </c>
    </row>
    <row r="36" spans="1:52" x14ac:dyDescent="0.25">
      <c r="A36" s="74" t="s">
        <v>108</v>
      </c>
      <c r="B36" s="33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6"/>
    </row>
    <row r="37" spans="1:52" ht="30" x14ac:dyDescent="0.25">
      <c r="A37" s="326" t="s">
        <v>25</v>
      </c>
      <c r="B37" s="461" t="s">
        <v>156</v>
      </c>
      <c r="C37" s="227">
        <f t="shared" ref="C37:Q37" si="6">SUM(C38:C42)</f>
        <v>0</v>
      </c>
      <c r="D37" s="234">
        <f t="shared" si="6"/>
        <v>0</v>
      </c>
      <c r="E37" s="235">
        <f t="shared" si="6"/>
        <v>0</v>
      </c>
      <c r="F37" s="235">
        <f t="shared" si="6"/>
        <v>0</v>
      </c>
      <c r="G37" s="237">
        <f t="shared" si="6"/>
        <v>0</v>
      </c>
      <c r="H37" s="227">
        <f t="shared" si="6"/>
        <v>0</v>
      </c>
      <c r="I37" s="261">
        <f t="shared" si="6"/>
        <v>0</v>
      </c>
      <c r="J37" s="235">
        <f t="shared" si="6"/>
        <v>0</v>
      </c>
      <c r="K37" s="235">
        <f t="shared" si="6"/>
        <v>0</v>
      </c>
      <c r="L37" s="237">
        <f t="shared" si="6"/>
        <v>0</v>
      </c>
      <c r="M37" s="227">
        <f t="shared" si="6"/>
        <v>0</v>
      </c>
      <c r="N37" s="261">
        <f t="shared" si="6"/>
        <v>0</v>
      </c>
      <c r="O37" s="235">
        <f t="shared" si="6"/>
        <v>0</v>
      </c>
      <c r="P37" s="235">
        <f t="shared" si="6"/>
        <v>0</v>
      </c>
      <c r="Q37" s="237">
        <f t="shared" si="6"/>
        <v>0</v>
      </c>
      <c r="AZ37">
        <v>46</v>
      </c>
    </row>
    <row r="38" spans="1:52" x14ac:dyDescent="0.25">
      <c r="A38" s="17" t="s">
        <v>171</v>
      </c>
      <c r="B38" s="26" t="s">
        <v>156</v>
      </c>
      <c r="C38" s="232">
        <f t="shared" ref="C38:C42" si="7">SUM(D38:G38)</f>
        <v>0</v>
      </c>
      <c r="D38" s="199">
        <v>0</v>
      </c>
      <c r="E38" s="200">
        <v>0</v>
      </c>
      <c r="F38" s="200">
        <v>0</v>
      </c>
      <c r="G38" s="201">
        <v>0</v>
      </c>
      <c r="H38" s="231">
        <f t="shared" ref="H38:H42" si="8">SUM(I38:L38)</f>
        <v>0</v>
      </c>
      <c r="I38" s="199">
        <v>0</v>
      </c>
      <c r="J38" s="200">
        <v>0</v>
      </c>
      <c r="K38" s="200">
        <v>0</v>
      </c>
      <c r="L38" s="201">
        <v>0</v>
      </c>
      <c r="M38" s="231">
        <f t="shared" ref="M38:M42" si="9">SUM(N38:Q38)</f>
        <v>0</v>
      </c>
      <c r="N38" s="199">
        <v>0</v>
      </c>
      <c r="O38" s="200">
        <v>0</v>
      </c>
      <c r="P38" s="200">
        <v>0</v>
      </c>
      <c r="Q38" s="201">
        <v>0</v>
      </c>
      <c r="AY38" t="s">
        <v>112</v>
      </c>
      <c r="AZ38">
        <v>47</v>
      </c>
    </row>
    <row r="39" spans="1:52" x14ac:dyDescent="0.25">
      <c r="A39" s="17" t="s">
        <v>172</v>
      </c>
      <c r="B39" s="26" t="s">
        <v>156</v>
      </c>
      <c r="C39" s="232">
        <f t="shared" si="7"/>
        <v>0</v>
      </c>
      <c r="D39" s="199">
        <v>0</v>
      </c>
      <c r="E39" s="200">
        <v>0</v>
      </c>
      <c r="F39" s="200">
        <v>0</v>
      </c>
      <c r="G39" s="201">
        <v>0</v>
      </c>
      <c r="H39" s="231">
        <f t="shared" si="8"/>
        <v>0</v>
      </c>
      <c r="I39" s="199">
        <v>0</v>
      </c>
      <c r="J39" s="200">
        <v>0</v>
      </c>
      <c r="K39" s="200">
        <v>0</v>
      </c>
      <c r="L39" s="201">
        <v>0</v>
      </c>
      <c r="M39" s="231">
        <f t="shared" si="9"/>
        <v>0</v>
      </c>
      <c r="N39" s="199">
        <v>0</v>
      </c>
      <c r="O39" s="200">
        <v>0</v>
      </c>
      <c r="P39" s="200">
        <v>0</v>
      </c>
      <c r="Q39" s="201">
        <v>0</v>
      </c>
      <c r="AY39" t="s">
        <v>112</v>
      </c>
      <c r="AZ39">
        <v>48</v>
      </c>
    </row>
    <row r="40" spans="1:52" x14ac:dyDescent="0.25">
      <c r="A40" s="17" t="s">
        <v>173</v>
      </c>
      <c r="B40" s="26" t="s">
        <v>156</v>
      </c>
      <c r="C40" s="232">
        <f t="shared" si="7"/>
        <v>0</v>
      </c>
      <c r="D40" s="199">
        <v>0</v>
      </c>
      <c r="E40" s="200">
        <v>0</v>
      </c>
      <c r="F40" s="200">
        <v>0</v>
      </c>
      <c r="G40" s="201">
        <v>0</v>
      </c>
      <c r="H40" s="231">
        <f t="shared" si="8"/>
        <v>0</v>
      </c>
      <c r="I40" s="199">
        <v>0</v>
      </c>
      <c r="J40" s="200">
        <v>0</v>
      </c>
      <c r="K40" s="200">
        <v>0</v>
      </c>
      <c r="L40" s="201">
        <v>0</v>
      </c>
      <c r="M40" s="231">
        <f t="shared" si="9"/>
        <v>0</v>
      </c>
      <c r="N40" s="199">
        <v>0</v>
      </c>
      <c r="O40" s="200">
        <v>0</v>
      </c>
      <c r="P40" s="200">
        <v>0</v>
      </c>
      <c r="Q40" s="201">
        <v>0</v>
      </c>
      <c r="AY40" t="s">
        <v>112</v>
      </c>
      <c r="AZ40">
        <v>49</v>
      </c>
    </row>
    <row r="41" spans="1:52" x14ac:dyDescent="0.25">
      <c r="A41" s="17" t="s">
        <v>175</v>
      </c>
      <c r="B41" s="26" t="s">
        <v>156</v>
      </c>
      <c r="C41" s="232">
        <f t="shared" si="7"/>
        <v>0</v>
      </c>
      <c r="D41" s="199">
        <v>0</v>
      </c>
      <c r="E41" s="200">
        <v>0</v>
      </c>
      <c r="F41" s="200">
        <v>0</v>
      </c>
      <c r="G41" s="201">
        <v>0</v>
      </c>
      <c r="H41" s="231">
        <f t="shared" si="8"/>
        <v>0</v>
      </c>
      <c r="I41" s="199">
        <v>0</v>
      </c>
      <c r="J41" s="200">
        <v>0</v>
      </c>
      <c r="K41" s="200">
        <v>0</v>
      </c>
      <c r="L41" s="201">
        <v>0</v>
      </c>
      <c r="M41" s="231">
        <f t="shared" si="9"/>
        <v>0</v>
      </c>
      <c r="N41" s="199">
        <v>0</v>
      </c>
      <c r="O41" s="200">
        <v>0</v>
      </c>
      <c r="P41" s="200">
        <v>0</v>
      </c>
      <c r="Q41" s="201">
        <v>0</v>
      </c>
      <c r="AY41" t="s">
        <v>112</v>
      </c>
      <c r="AZ41">
        <v>50</v>
      </c>
    </row>
    <row r="42" spans="1:52" ht="15.75" thickBot="1" x14ac:dyDescent="0.3">
      <c r="A42" s="56" t="s">
        <v>174</v>
      </c>
      <c r="B42" s="33" t="s">
        <v>156</v>
      </c>
      <c r="C42" s="317">
        <f t="shared" si="7"/>
        <v>0</v>
      </c>
      <c r="D42" s="202">
        <v>0</v>
      </c>
      <c r="E42" s="203">
        <v>0</v>
      </c>
      <c r="F42" s="203">
        <v>0</v>
      </c>
      <c r="G42" s="204">
        <v>0</v>
      </c>
      <c r="H42" s="318">
        <f t="shared" si="8"/>
        <v>0</v>
      </c>
      <c r="I42" s="202">
        <v>0</v>
      </c>
      <c r="J42" s="203">
        <v>0</v>
      </c>
      <c r="K42" s="203">
        <v>0</v>
      </c>
      <c r="L42" s="204">
        <v>0</v>
      </c>
      <c r="M42" s="318">
        <f t="shared" si="9"/>
        <v>0</v>
      </c>
      <c r="N42" s="202">
        <v>0</v>
      </c>
      <c r="O42" s="203">
        <v>0</v>
      </c>
      <c r="P42" s="203">
        <v>0</v>
      </c>
      <c r="Q42" s="204">
        <v>0</v>
      </c>
      <c r="AY42" t="s">
        <v>112</v>
      </c>
      <c r="AZ42">
        <v>57</v>
      </c>
    </row>
    <row r="43" spans="1:52" s="18" customFormat="1" x14ac:dyDescent="0.25">
      <c r="A43" s="101"/>
      <c r="B43" s="102"/>
      <c r="C43" s="103"/>
      <c r="D43" s="104"/>
      <c r="E43" s="104"/>
      <c r="F43" s="104"/>
      <c r="G43" s="104"/>
      <c r="H43" s="103"/>
      <c r="I43" s="104"/>
      <c r="J43" s="104"/>
      <c r="K43" s="104"/>
      <c r="L43" s="104"/>
      <c r="M43" s="103"/>
      <c r="N43" s="104"/>
      <c r="O43" s="104"/>
      <c r="P43" s="104"/>
      <c r="Q43" s="104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Z43"/>
    </row>
    <row r="44" spans="1:52" s="18" customFormat="1" x14ac:dyDescent="0.25">
      <c r="A44" s="221" t="s">
        <v>109</v>
      </c>
      <c r="B44" s="102"/>
      <c r="C44" s="103"/>
      <c r="D44" s="104"/>
      <c r="E44" s="104"/>
      <c r="F44" s="104"/>
      <c r="G44" s="104"/>
      <c r="H44" s="103"/>
      <c r="I44" s="104"/>
      <c r="J44" s="104"/>
      <c r="K44" s="104"/>
      <c r="L44" s="104"/>
      <c r="M44" s="103"/>
      <c r="N44" s="104"/>
      <c r="O44" s="104"/>
      <c r="P44" s="104"/>
      <c r="Q44" s="104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Z44"/>
    </row>
    <row r="45" spans="1:52" ht="15.75" thickBot="1" x14ac:dyDescent="0.3">
      <c r="A45" s="215" t="s">
        <v>110</v>
      </c>
      <c r="B45" s="78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52" s="82" customFormat="1" ht="14.45" customHeight="1" x14ac:dyDescent="0.25">
      <c r="A46" s="558" t="s">
        <v>26</v>
      </c>
      <c r="B46" s="560" t="s">
        <v>72</v>
      </c>
      <c r="C46" s="562" t="str">
        <f>(YEAR(Test_date)-3)&amp;" год"</f>
        <v>2016 год</v>
      </c>
      <c r="D46" s="553" t="str">
        <f>C46</f>
        <v>2016 год</v>
      </c>
      <c r="E46" s="554"/>
      <c r="F46" s="554"/>
      <c r="G46" s="555"/>
      <c r="H46" s="556" t="str">
        <f>(LEFT(C46,4)+1)&amp;" год"</f>
        <v>2017 год</v>
      </c>
      <c r="I46" s="553" t="str">
        <f>H46</f>
        <v>2017 год</v>
      </c>
      <c r="J46" s="554"/>
      <c r="K46" s="554"/>
      <c r="L46" s="555"/>
      <c r="M46" s="556" t="str">
        <f>(LEFT(H46,4)+1)&amp;" год"</f>
        <v>2018 год</v>
      </c>
      <c r="N46" s="553" t="str">
        <f>M46</f>
        <v>2018 год</v>
      </c>
      <c r="O46" s="554"/>
      <c r="P46" s="554"/>
      <c r="Q46" s="555"/>
    </row>
    <row r="47" spans="1:52" s="82" customFormat="1" ht="15.75" thickBot="1" x14ac:dyDescent="0.3">
      <c r="A47" s="559"/>
      <c r="B47" s="561"/>
      <c r="C47" s="563"/>
      <c r="D47" s="522" t="s">
        <v>1</v>
      </c>
      <c r="E47" s="523" t="s">
        <v>2</v>
      </c>
      <c r="F47" s="523" t="s">
        <v>3</v>
      </c>
      <c r="G47" s="524" t="s">
        <v>4</v>
      </c>
      <c r="H47" s="557"/>
      <c r="I47" s="522" t="s">
        <v>1</v>
      </c>
      <c r="J47" s="523" t="s">
        <v>2</v>
      </c>
      <c r="K47" s="523" t="s">
        <v>3</v>
      </c>
      <c r="L47" s="524" t="s">
        <v>4</v>
      </c>
      <c r="M47" s="557"/>
      <c r="N47" s="522" t="s">
        <v>1</v>
      </c>
      <c r="O47" s="523" t="s">
        <v>2</v>
      </c>
      <c r="P47" s="523" t="s">
        <v>3</v>
      </c>
      <c r="Q47" s="524" t="s">
        <v>4</v>
      </c>
    </row>
    <row r="48" spans="1:52" x14ac:dyDescent="0.25">
      <c r="A48" s="319" t="s">
        <v>5</v>
      </c>
      <c r="B48" s="83" t="s">
        <v>156</v>
      </c>
      <c r="C48" s="115">
        <f t="shared" ref="C48:Q48" si="10">SUM(C49:C53)</f>
        <v>0</v>
      </c>
      <c r="D48" s="403">
        <f t="shared" si="10"/>
        <v>0</v>
      </c>
      <c r="E48" s="404">
        <f t="shared" si="10"/>
        <v>0</v>
      </c>
      <c r="F48" s="404">
        <f t="shared" si="10"/>
        <v>0</v>
      </c>
      <c r="G48" s="405">
        <f t="shared" si="10"/>
        <v>0</v>
      </c>
      <c r="H48" s="115">
        <f t="shared" si="10"/>
        <v>0</v>
      </c>
      <c r="I48" s="403">
        <f t="shared" si="10"/>
        <v>0</v>
      </c>
      <c r="J48" s="404">
        <f t="shared" si="10"/>
        <v>0</v>
      </c>
      <c r="K48" s="404">
        <f t="shared" si="10"/>
        <v>0</v>
      </c>
      <c r="L48" s="405">
        <f t="shared" si="10"/>
        <v>0</v>
      </c>
      <c r="M48" s="115">
        <f t="shared" si="10"/>
        <v>0</v>
      </c>
      <c r="N48" s="403">
        <f t="shared" si="10"/>
        <v>0</v>
      </c>
      <c r="O48" s="404">
        <f t="shared" si="10"/>
        <v>0</v>
      </c>
      <c r="P48" s="404">
        <f t="shared" si="10"/>
        <v>0</v>
      </c>
      <c r="Q48" s="405">
        <f t="shared" si="10"/>
        <v>0</v>
      </c>
      <c r="R48" s="4"/>
      <c r="S48" s="4"/>
      <c r="T48" s="4"/>
      <c r="U48" s="4"/>
      <c r="V48" s="4"/>
      <c r="W48" s="4"/>
      <c r="AZ48">
        <v>82</v>
      </c>
    </row>
    <row r="49" spans="1:52" x14ac:dyDescent="0.25">
      <c r="A49" s="223" t="s">
        <v>171</v>
      </c>
      <c r="B49" s="27" t="s">
        <v>156</v>
      </c>
      <c r="C49" s="332">
        <f t="shared" ref="C49:C53" si="11">D49</f>
        <v>0</v>
      </c>
      <c r="D49" s="147">
        <v>0</v>
      </c>
      <c r="E49" s="116">
        <f>D109</f>
        <v>0</v>
      </c>
      <c r="F49" s="116">
        <f t="shared" ref="F49:G49" si="12">E109</f>
        <v>0</v>
      </c>
      <c r="G49" s="116">
        <f t="shared" si="12"/>
        <v>0</v>
      </c>
      <c r="H49" s="332">
        <f t="shared" ref="H49:H53" si="13">I49</f>
        <v>0</v>
      </c>
      <c r="I49" s="116">
        <f>G109</f>
        <v>0</v>
      </c>
      <c r="J49" s="116">
        <f t="shared" ref="J49:L49" si="14">I109</f>
        <v>0</v>
      </c>
      <c r="K49" s="116">
        <f t="shared" si="14"/>
        <v>0</v>
      </c>
      <c r="L49" s="116">
        <f t="shared" si="14"/>
        <v>0</v>
      </c>
      <c r="M49" s="332">
        <f t="shared" ref="M49:M53" si="15">N49</f>
        <v>0</v>
      </c>
      <c r="N49" s="116">
        <f>L109</f>
        <v>0</v>
      </c>
      <c r="O49" s="116">
        <f t="shared" ref="O49:Q49" si="16">N109</f>
        <v>0</v>
      </c>
      <c r="P49" s="116">
        <f t="shared" si="16"/>
        <v>0</v>
      </c>
      <c r="Q49" s="120">
        <f t="shared" si="16"/>
        <v>0</v>
      </c>
      <c r="R49" s="4"/>
      <c r="S49" s="4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Y49" t="s">
        <v>112</v>
      </c>
      <c r="AZ49">
        <v>83</v>
      </c>
    </row>
    <row r="50" spans="1:52" x14ac:dyDescent="0.25">
      <c r="A50" s="223" t="s">
        <v>172</v>
      </c>
      <c r="B50" s="27" t="s">
        <v>156</v>
      </c>
      <c r="C50" s="232">
        <f t="shared" si="11"/>
        <v>0</v>
      </c>
      <c r="D50" s="147">
        <v>0</v>
      </c>
      <c r="E50" s="116">
        <f>D110</f>
        <v>0</v>
      </c>
      <c r="F50" s="116">
        <f t="shared" ref="F50:G53" si="17">E110</f>
        <v>0</v>
      </c>
      <c r="G50" s="116">
        <f t="shared" si="17"/>
        <v>0</v>
      </c>
      <c r="H50" s="232">
        <f t="shared" si="13"/>
        <v>0</v>
      </c>
      <c r="I50" s="116">
        <f>G110</f>
        <v>0</v>
      </c>
      <c r="J50" s="116">
        <f t="shared" ref="J50:L50" si="18">I110</f>
        <v>0</v>
      </c>
      <c r="K50" s="116">
        <f t="shared" si="18"/>
        <v>0</v>
      </c>
      <c r="L50" s="116">
        <f t="shared" si="18"/>
        <v>0</v>
      </c>
      <c r="M50" s="232">
        <f t="shared" si="15"/>
        <v>0</v>
      </c>
      <c r="N50" s="116">
        <f>L110</f>
        <v>0</v>
      </c>
      <c r="O50" s="116">
        <f t="shared" ref="O50:Q50" si="19">N110</f>
        <v>0</v>
      </c>
      <c r="P50" s="116">
        <f t="shared" si="19"/>
        <v>0</v>
      </c>
      <c r="Q50" s="120">
        <f t="shared" si="19"/>
        <v>0</v>
      </c>
      <c r="R50" s="4"/>
      <c r="S50" s="4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Y50" t="s">
        <v>112</v>
      </c>
      <c r="AZ50">
        <v>84</v>
      </c>
    </row>
    <row r="51" spans="1:52" x14ac:dyDescent="0.25">
      <c r="A51" s="223" t="s">
        <v>173</v>
      </c>
      <c r="B51" s="27" t="s">
        <v>156</v>
      </c>
      <c r="C51" s="232">
        <f t="shared" si="11"/>
        <v>0</v>
      </c>
      <c r="D51" s="147">
        <v>0</v>
      </c>
      <c r="E51" s="116">
        <f>D111</f>
        <v>0</v>
      </c>
      <c r="F51" s="116">
        <f t="shared" si="17"/>
        <v>0</v>
      </c>
      <c r="G51" s="116">
        <f t="shared" si="17"/>
        <v>0</v>
      </c>
      <c r="H51" s="232">
        <f t="shared" si="13"/>
        <v>0</v>
      </c>
      <c r="I51" s="116">
        <f>G111</f>
        <v>0</v>
      </c>
      <c r="J51" s="116">
        <f t="shared" ref="J51:L51" si="20">I111</f>
        <v>0</v>
      </c>
      <c r="K51" s="116">
        <f t="shared" si="20"/>
        <v>0</v>
      </c>
      <c r="L51" s="116">
        <f t="shared" si="20"/>
        <v>0</v>
      </c>
      <c r="M51" s="232">
        <f t="shared" si="15"/>
        <v>0</v>
      </c>
      <c r="N51" s="116">
        <f>L111</f>
        <v>0</v>
      </c>
      <c r="O51" s="116">
        <f t="shared" ref="O51:Q51" si="21">N111</f>
        <v>0</v>
      </c>
      <c r="P51" s="116">
        <f t="shared" si="21"/>
        <v>0</v>
      </c>
      <c r="Q51" s="120">
        <f t="shared" si="21"/>
        <v>0</v>
      </c>
      <c r="R51" s="4"/>
      <c r="S51" s="4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Y51" t="s">
        <v>112</v>
      </c>
      <c r="AZ51">
        <v>85</v>
      </c>
    </row>
    <row r="52" spans="1:52" x14ac:dyDescent="0.25">
      <c r="A52" s="223" t="s">
        <v>175</v>
      </c>
      <c r="B52" s="27" t="s">
        <v>156</v>
      </c>
      <c r="C52" s="232">
        <f t="shared" si="11"/>
        <v>0</v>
      </c>
      <c r="D52" s="147">
        <v>0</v>
      </c>
      <c r="E52" s="116">
        <f>D112</f>
        <v>0</v>
      </c>
      <c r="F52" s="116">
        <f t="shared" si="17"/>
        <v>0</v>
      </c>
      <c r="G52" s="116">
        <f t="shared" si="17"/>
        <v>0</v>
      </c>
      <c r="H52" s="232">
        <f t="shared" si="13"/>
        <v>0</v>
      </c>
      <c r="I52" s="116">
        <f>G112</f>
        <v>0</v>
      </c>
      <c r="J52" s="116">
        <f t="shared" ref="J52:L52" si="22">I112</f>
        <v>0</v>
      </c>
      <c r="K52" s="116">
        <f t="shared" si="22"/>
        <v>0</v>
      </c>
      <c r="L52" s="116">
        <f t="shared" si="22"/>
        <v>0</v>
      </c>
      <c r="M52" s="232">
        <f t="shared" si="15"/>
        <v>0</v>
      </c>
      <c r="N52" s="116">
        <f>L112</f>
        <v>0</v>
      </c>
      <c r="O52" s="116">
        <f t="shared" ref="O52:Q52" si="23">N112</f>
        <v>0</v>
      </c>
      <c r="P52" s="116">
        <f t="shared" si="23"/>
        <v>0</v>
      </c>
      <c r="Q52" s="120">
        <f t="shared" si="23"/>
        <v>0</v>
      </c>
      <c r="R52" s="4"/>
      <c r="S52" s="4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Y52" t="s">
        <v>112</v>
      </c>
      <c r="AZ52">
        <v>86</v>
      </c>
    </row>
    <row r="53" spans="1:52" x14ac:dyDescent="0.25">
      <c r="A53" s="223" t="s">
        <v>174</v>
      </c>
      <c r="B53" s="27" t="s">
        <v>156</v>
      </c>
      <c r="C53" s="232">
        <f t="shared" si="11"/>
        <v>0</v>
      </c>
      <c r="D53" s="147">
        <v>0</v>
      </c>
      <c r="E53" s="116">
        <f>D113</f>
        <v>0</v>
      </c>
      <c r="F53" s="116">
        <f t="shared" si="17"/>
        <v>0</v>
      </c>
      <c r="G53" s="116">
        <f t="shared" si="17"/>
        <v>0</v>
      </c>
      <c r="H53" s="232">
        <f t="shared" si="13"/>
        <v>0</v>
      </c>
      <c r="I53" s="116">
        <f>G113</f>
        <v>0</v>
      </c>
      <c r="J53" s="116">
        <f t="shared" ref="J53:L53" si="24">I113</f>
        <v>0</v>
      </c>
      <c r="K53" s="116">
        <f t="shared" si="24"/>
        <v>0</v>
      </c>
      <c r="L53" s="116">
        <f t="shared" si="24"/>
        <v>0</v>
      </c>
      <c r="M53" s="232">
        <f t="shared" si="15"/>
        <v>0</v>
      </c>
      <c r="N53" s="116">
        <f>L113</f>
        <v>0</v>
      </c>
      <c r="O53" s="116">
        <f t="shared" ref="O53:Q53" si="25">N113</f>
        <v>0</v>
      </c>
      <c r="P53" s="116">
        <f t="shared" si="25"/>
        <v>0</v>
      </c>
      <c r="Q53" s="120">
        <f t="shared" si="25"/>
        <v>0</v>
      </c>
      <c r="R53" s="4"/>
      <c r="S53" s="4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Y53" t="s">
        <v>112</v>
      </c>
      <c r="AZ53">
        <v>93</v>
      </c>
    </row>
    <row r="54" spans="1:52" x14ac:dyDescent="0.25">
      <c r="A54" s="319" t="s">
        <v>8</v>
      </c>
      <c r="B54" s="320" t="s">
        <v>156</v>
      </c>
      <c r="C54" s="117">
        <f t="shared" ref="C54:Q54" si="26">SUM(C55:C59)</f>
        <v>0</v>
      </c>
      <c r="D54" s="321">
        <f t="shared" si="26"/>
        <v>0</v>
      </c>
      <c r="E54" s="322">
        <f t="shared" si="26"/>
        <v>0</v>
      </c>
      <c r="F54" s="322">
        <f t="shared" si="26"/>
        <v>0</v>
      </c>
      <c r="G54" s="323">
        <f t="shared" si="26"/>
        <v>0</v>
      </c>
      <c r="H54" s="117">
        <f t="shared" si="26"/>
        <v>0</v>
      </c>
      <c r="I54" s="321">
        <f t="shared" si="26"/>
        <v>0</v>
      </c>
      <c r="J54" s="322">
        <f t="shared" si="26"/>
        <v>0</v>
      </c>
      <c r="K54" s="322">
        <f t="shared" si="26"/>
        <v>0</v>
      </c>
      <c r="L54" s="323">
        <f t="shared" si="26"/>
        <v>0</v>
      </c>
      <c r="M54" s="117">
        <f t="shared" si="26"/>
        <v>0</v>
      </c>
      <c r="N54" s="321">
        <f t="shared" si="26"/>
        <v>0</v>
      </c>
      <c r="O54" s="322">
        <f t="shared" si="26"/>
        <v>0</v>
      </c>
      <c r="P54" s="322">
        <f t="shared" si="26"/>
        <v>0</v>
      </c>
      <c r="Q54" s="324">
        <f t="shared" si="26"/>
        <v>0</v>
      </c>
      <c r="AZ54">
        <v>94</v>
      </c>
    </row>
    <row r="55" spans="1:52" x14ac:dyDescent="0.25">
      <c r="A55" s="223" t="s">
        <v>171</v>
      </c>
      <c r="B55" s="27" t="s">
        <v>156</v>
      </c>
      <c r="C55" s="232">
        <f t="shared" ref="C55:C59" si="27">SUM(D55:G55)</f>
        <v>0</v>
      </c>
      <c r="D55" s="147">
        <v>0</v>
      </c>
      <c r="E55" s="147">
        <v>0</v>
      </c>
      <c r="F55" s="147">
        <v>0</v>
      </c>
      <c r="G55" s="147">
        <v>0</v>
      </c>
      <c r="H55" s="232">
        <f t="shared" ref="H55:H59" si="28">SUM(I55:L55)</f>
        <v>0</v>
      </c>
      <c r="I55" s="147">
        <v>0</v>
      </c>
      <c r="J55" s="147">
        <v>0</v>
      </c>
      <c r="K55" s="147">
        <v>0</v>
      </c>
      <c r="L55" s="147">
        <v>0</v>
      </c>
      <c r="M55" s="232">
        <f t="shared" ref="M55:M59" si="29">SUM(N55:Q55)</f>
        <v>0</v>
      </c>
      <c r="N55" s="147">
        <v>0</v>
      </c>
      <c r="O55" s="147">
        <v>0</v>
      </c>
      <c r="P55" s="147">
        <v>0</v>
      </c>
      <c r="Q55" s="149">
        <v>0</v>
      </c>
      <c r="AY55" t="s">
        <v>112</v>
      </c>
      <c r="AZ55">
        <v>95</v>
      </c>
    </row>
    <row r="56" spans="1:52" x14ac:dyDescent="0.25">
      <c r="A56" s="223" t="s">
        <v>172</v>
      </c>
      <c r="B56" s="27" t="s">
        <v>156</v>
      </c>
      <c r="C56" s="232">
        <f t="shared" si="27"/>
        <v>0</v>
      </c>
      <c r="D56" s="147">
        <v>0</v>
      </c>
      <c r="E56" s="147">
        <v>0</v>
      </c>
      <c r="F56" s="147">
        <v>0</v>
      </c>
      <c r="G56" s="147">
        <v>0</v>
      </c>
      <c r="H56" s="232">
        <f t="shared" si="28"/>
        <v>0</v>
      </c>
      <c r="I56" s="147">
        <v>0</v>
      </c>
      <c r="J56" s="147">
        <v>0</v>
      </c>
      <c r="K56" s="147">
        <v>0</v>
      </c>
      <c r="L56" s="147">
        <v>0</v>
      </c>
      <c r="M56" s="232">
        <f t="shared" si="29"/>
        <v>0</v>
      </c>
      <c r="N56" s="147">
        <v>0</v>
      </c>
      <c r="O56" s="147">
        <v>0</v>
      </c>
      <c r="P56" s="147">
        <v>0</v>
      </c>
      <c r="Q56" s="149">
        <v>0</v>
      </c>
      <c r="AY56" t="s">
        <v>112</v>
      </c>
      <c r="AZ56">
        <v>96</v>
      </c>
    </row>
    <row r="57" spans="1:52" x14ac:dyDescent="0.25">
      <c r="A57" s="223" t="s">
        <v>173</v>
      </c>
      <c r="B57" s="27" t="s">
        <v>156</v>
      </c>
      <c r="C57" s="232">
        <f t="shared" si="27"/>
        <v>0</v>
      </c>
      <c r="D57" s="147">
        <v>0</v>
      </c>
      <c r="E57" s="147">
        <v>0</v>
      </c>
      <c r="F57" s="147">
        <v>0</v>
      </c>
      <c r="G57" s="147">
        <v>0</v>
      </c>
      <c r="H57" s="232">
        <f t="shared" si="28"/>
        <v>0</v>
      </c>
      <c r="I57" s="147">
        <v>0</v>
      </c>
      <c r="J57" s="147">
        <v>0</v>
      </c>
      <c r="K57" s="147">
        <v>0</v>
      </c>
      <c r="L57" s="147">
        <v>0</v>
      </c>
      <c r="M57" s="232">
        <f t="shared" si="29"/>
        <v>0</v>
      </c>
      <c r="N57" s="147">
        <v>0</v>
      </c>
      <c r="O57" s="147">
        <v>0</v>
      </c>
      <c r="P57" s="147">
        <v>0</v>
      </c>
      <c r="Q57" s="149">
        <v>0</v>
      </c>
      <c r="AY57" t="s">
        <v>112</v>
      </c>
      <c r="AZ57">
        <v>97</v>
      </c>
    </row>
    <row r="58" spans="1:52" x14ac:dyDescent="0.25">
      <c r="A58" s="223" t="s">
        <v>175</v>
      </c>
      <c r="B58" s="27" t="s">
        <v>156</v>
      </c>
      <c r="C58" s="232">
        <f t="shared" si="27"/>
        <v>0</v>
      </c>
      <c r="D58" s="147">
        <v>0</v>
      </c>
      <c r="E58" s="147">
        <v>0</v>
      </c>
      <c r="F58" s="147">
        <v>0</v>
      </c>
      <c r="G58" s="147">
        <v>0</v>
      </c>
      <c r="H58" s="232">
        <f t="shared" si="28"/>
        <v>0</v>
      </c>
      <c r="I58" s="147">
        <v>0</v>
      </c>
      <c r="J58" s="147">
        <v>0</v>
      </c>
      <c r="K58" s="147">
        <v>0</v>
      </c>
      <c r="L58" s="147">
        <v>0</v>
      </c>
      <c r="M58" s="232">
        <f t="shared" si="29"/>
        <v>0</v>
      </c>
      <c r="N58" s="147">
        <v>0</v>
      </c>
      <c r="O58" s="147">
        <v>0</v>
      </c>
      <c r="P58" s="147">
        <v>0</v>
      </c>
      <c r="Q58" s="149">
        <v>0</v>
      </c>
      <c r="AY58" t="s">
        <v>112</v>
      </c>
      <c r="AZ58">
        <v>98</v>
      </c>
    </row>
    <row r="59" spans="1:52" x14ac:dyDescent="0.25">
      <c r="A59" s="223" t="s">
        <v>174</v>
      </c>
      <c r="B59" s="27" t="s">
        <v>156</v>
      </c>
      <c r="C59" s="232">
        <f t="shared" si="27"/>
        <v>0</v>
      </c>
      <c r="D59" s="147">
        <v>0</v>
      </c>
      <c r="E59" s="147">
        <v>0</v>
      </c>
      <c r="F59" s="147">
        <v>0</v>
      </c>
      <c r="G59" s="147">
        <v>0</v>
      </c>
      <c r="H59" s="232">
        <f t="shared" si="28"/>
        <v>0</v>
      </c>
      <c r="I59" s="147">
        <v>0</v>
      </c>
      <c r="J59" s="147">
        <v>0</v>
      </c>
      <c r="K59" s="147">
        <v>0</v>
      </c>
      <c r="L59" s="147">
        <v>0</v>
      </c>
      <c r="M59" s="232">
        <f t="shared" si="29"/>
        <v>0</v>
      </c>
      <c r="N59" s="147">
        <v>0</v>
      </c>
      <c r="O59" s="147">
        <v>0</v>
      </c>
      <c r="P59" s="147">
        <v>0</v>
      </c>
      <c r="Q59" s="149">
        <v>0</v>
      </c>
      <c r="AY59" t="s">
        <v>112</v>
      </c>
      <c r="AZ59">
        <v>105</v>
      </c>
    </row>
    <row r="60" spans="1:52" x14ac:dyDescent="0.25">
      <c r="A60" s="319" t="s">
        <v>27</v>
      </c>
      <c r="B60" s="320" t="s">
        <v>156</v>
      </c>
      <c r="C60" s="117">
        <f t="shared" ref="C60:Q60" si="30">SUM(C61:C65)</f>
        <v>0</v>
      </c>
      <c r="D60" s="321">
        <f t="shared" si="30"/>
        <v>0</v>
      </c>
      <c r="E60" s="322">
        <f t="shared" si="30"/>
        <v>0</v>
      </c>
      <c r="F60" s="322">
        <f t="shared" si="30"/>
        <v>0</v>
      </c>
      <c r="G60" s="323">
        <f t="shared" si="30"/>
        <v>0</v>
      </c>
      <c r="H60" s="117">
        <f t="shared" si="30"/>
        <v>0</v>
      </c>
      <c r="I60" s="321">
        <f t="shared" si="30"/>
        <v>0</v>
      </c>
      <c r="J60" s="322">
        <f t="shared" si="30"/>
        <v>0</v>
      </c>
      <c r="K60" s="322">
        <f t="shared" si="30"/>
        <v>0</v>
      </c>
      <c r="L60" s="323">
        <f t="shared" si="30"/>
        <v>0</v>
      </c>
      <c r="M60" s="117">
        <f t="shared" si="30"/>
        <v>0</v>
      </c>
      <c r="N60" s="321">
        <f t="shared" si="30"/>
        <v>0</v>
      </c>
      <c r="O60" s="322">
        <f t="shared" si="30"/>
        <v>0</v>
      </c>
      <c r="P60" s="322">
        <f t="shared" si="30"/>
        <v>0</v>
      </c>
      <c r="Q60" s="324">
        <f t="shared" si="30"/>
        <v>0</v>
      </c>
      <c r="AZ60">
        <v>106</v>
      </c>
    </row>
    <row r="61" spans="1:52" x14ac:dyDescent="0.25">
      <c r="A61" s="223" t="s">
        <v>171</v>
      </c>
      <c r="B61" s="27" t="s">
        <v>156</v>
      </c>
      <c r="C61" s="232">
        <f t="shared" ref="C61:C65" si="31">SUM(D61:G61)</f>
        <v>0</v>
      </c>
      <c r="D61" s="147">
        <v>0</v>
      </c>
      <c r="E61" s="147">
        <v>0</v>
      </c>
      <c r="F61" s="147">
        <v>0</v>
      </c>
      <c r="G61" s="147">
        <v>0</v>
      </c>
      <c r="H61" s="232">
        <f t="shared" ref="H61:H65" si="32">SUM(I61:L61)</f>
        <v>0</v>
      </c>
      <c r="I61" s="147">
        <v>0</v>
      </c>
      <c r="J61" s="147">
        <v>0</v>
      </c>
      <c r="K61" s="147">
        <v>0</v>
      </c>
      <c r="L61" s="147">
        <v>0</v>
      </c>
      <c r="M61" s="232">
        <f t="shared" ref="M61:M65" si="33">SUM(N61:Q61)</f>
        <v>0</v>
      </c>
      <c r="N61" s="147">
        <v>0</v>
      </c>
      <c r="O61" s="147">
        <v>0</v>
      </c>
      <c r="P61" s="147">
        <v>0</v>
      </c>
      <c r="Q61" s="149">
        <v>0</v>
      </c>
      <c r="AY61" t="s">
        <v>112</v>
      </c>
      <c r="AZ61">
        <v>107</v>
      </c>
    </row>
    <row r="62" spans="1:52" x14ac:dyDescent="0.25">
      <c r="A62" s="223" t="s">
        <v>172</v>
      </c>
      <c r="B62" s="27" t="s">
        <v>156</v>
      </c>
      <c r="C62" s="232">
        <f t="shared" si="31"/>
        <v>0</v>
      </c>
      <c r="D62" s="147">
        <v>0</v>
      </c>
      <c r="E62" s="147">
        <v>0</v>
      </c>
      <c r="F62" s="147">
        <v>0</v>
      </c>
      <c r="G62" s="147">
        <v>0</v>
      </c>
      <c r="H62" s="232">
        <f t="shared" si="32"/>
        <v>0</v>
      </c>
      <c r="I62" s="147">
        <v>0</v>
      </c>
      <c r="J62" s="147">
        <v>0</v>
      </c>
      <c r="K62" s="147">
        <v>0</v>
      </c>
      <c r="L62" s="147">
        <v>0</v>
      </c>
      <c r="M62" s="232">
        <f t="shared" si="33"/>
        <v>0</v>
      </c>
      <c r="N62" s="147">
        <v>0</v>
      </c>
      <c r="O62" s="147">
        <v>0</v>
      </c>
      <c r="P62" s="147">
        <v>0</v>
      </c>
      <c r="Q62" s="149">
        <v>0</v>
      </c>
      <c r="AY62" t="s">
        <v>112</v>
      </c>
      <c r="AZ62">
        <v>108</v>
      </c>
    </row>
    <row r="63" spans="1:52" x14ac:dyDescent="0.25">
      <c r="A63" s="223" t="s">
        <v>173</v>
      </c>
      <c r="B63" s="27" t="s">
        <v>156</v>
      </c>
      <c r="C63" s="232">
        <f t="shared" si="31"/>
        <v>0</v>
      </c>
      <c r="D63" s="147">
        <v>0</v>
      </c>
      <c r="E63" s="147">
        <v>0</v>
      </c>
      <c r="F63" s="147">
        <v>0</v>
      </c>
      <c r="G63" s="147">
        <v>0</v>
      </c>
      <c r="H63" s="232">
        <f t="shared" si="32"/>
        <v>0</v>
      </c>
      <c r="I63" s="147">
        <v>0</v>
      </c>
      <c r="J63" s="147">
        <v>0</v>
      </c>
      <c r="K63" s="147">
        <v>0</v>
      </c>
      <c r="L63" s="147">
        <v>0</v>
      </c>
      <c r="M63" s="232">
        <f t="shared" si="33"/>
        <v>0</v>
      </c>
      <c r="N63" s="147">
        <v>0</v>
      </c>
      <c r="O63" s="147">
        <v>0</v>
      </c>
      <c r="P63" s="147">
        <v>0</v>
      </c>
      <c r="Q63" s="149">
        <v>0</v>
      </c>
      <c r="AY63" t="s">
        <v>112</v>
      </c>
      <c r="AZ63">
        <v>109</v>
      </c>
    </row>
    <row r="64" spans="1:52" x14ac:dyDescent="0.25">
      <c r="A64" s="223" t="s">
        <v>175</v>
      </c>
      <c r="B64" s="27" t="s">
        <v>156</v>
      </c>
      <c r="C64" s="232">
        <f t="shared" si="31"/>
        <v>0</v>
      </c>
      <c r="D64" s="147">
        <v>0</v>
      </c>
      <c r="E64" s="147">
        <v>0</v>
      </c>
      <c r="F64" s="147">
        <v>0</v>
      </c>
      <c r="G64" s="147">
        <v>0</v>
      </c>
      <c r="H64" s="232">
        <f t="shared" si="32"/>
        <v>0</v>
      </c>
      <c r="I64" s="147">
        <v>0</v>
      </c>
      <c r="J64" s="147">
        <v>0</v>
      </c>
      <c r="K64" s="147">
        <v>0</v>
      </c>
      <c r="L64" s="147">
        <v>0</v>
      </c>
      <c r="M64" s="232">
        <f t="shared" si="33"/>
        <v>0</v>
      </c>
      <c r="N64" s="147">
        <v>0</v>
      </c>
      <c r="O64" s="147">
        <v>0</v>
      </c>
      <c r="P64" s="147">
        <v>0</v>
      </c>
      <c r="Q64" s="149">
        <v>0</v>
      </c>
      <c r="AY64" t="s">
        <v>112</v>
      </c>
      <c r="AZ64">
        <v>110</v>
      </c>
    </row>
    <row r="65" spans="1:52" x14ac:dyDescent="0.25">
      <c r="A65" s="223" t="s">
        <v>174</v>
      </c>
      <c r="B65" s="27" t="s">
        <v>156</v>
      </c>
      <c r="C65" s="232">
        <f t="shared" si="31"/>
        <v>0</v>
      </c>
      <c r="D65" s="147">
        <v>0</v>
      </c>
      <c r="E65" s="147">
        <v>0</v>
      </c>
      <c r="F65" s="147">
        <v>0</v>
      </c>
      <c r="G65" s="147">
        <v>0</v>
      </c>
      <c r="H65" s="232">
        <f t="shared" si="32"/>
        <v>0</v>
      </c>
      <c r="I65" s="147">
        <v>0</v>
      </c>
      <c r="J65" s="147">
        <v>0</v>
      </c>
      <c r="K65" s="147">
        <v>0</v>
      </c>
      <c r="L65" s="147">
        <v>0</v>
      </c>
      <c r="M65" s="232">
        <f t="shared" si="33"/>
        <v>0</v>
      </c>
      <c r="N65" s="147">
        <v>0</v>
      </c>
      <c r="O65" s="147">
        <v>0</v>
      </c>
      <c r="P65" s="147">
        <v>0</v>
      </c>
      <c r="Q65" s="149">
        <v>0</v>
      </c>
      <c r="AY65" t="s">
        <v>112</v>
      </c>
      <c r="AZ65">
        <v>117</v>
      </c>
    </row>
    <row r="66" spans="1:52" x14ac:dyDescent="0.25">
      <c r="A66" s="319" t="s">
        <v>28</v>
      </c>
      <c r="B66" s="320" t="s">
        <v>156</v>
      </c>
      <c r="C66" s="117">
        <f t="shared" ref="C66:Q66" si="34">SUM(C67:C71)</f>
        <v>0</v>
      </c>
      <c r="D66" s="321">
        <f t="shared" si="34"/>
        <v>0</v>
      </c>
      <c r="E66" s="322">
        <f t="shared" si="34"/>
        <v>0</v>
      </c>
      <c r="F66" s="322">
        <f t="shared" si="34"/>
        <v>0</v>
      </c>
      <c r="G66" s="323">
        <f t="shared" si="34"/>
        <v>0</v>
      </c>
      <c r="H66" s="117">
        <f t="shared" si="34"/>
        <v>0</v>
      </c>
      <c r="I66" s="321">
        <f t="shared" si="34"/>
        <v>0</v>
      </c>
      <c r="J66" s="322">
        <f t="shared" si="34"/>
        <v>0</v>
      </c>
      <c r="K66" s="322">
        <f t="shared" si="34"/>
        <v>0</v>
      </c>
      <c r="L66" s="323">
        <f t="shared" si="34"/>
        <v>0</v>
      </c>
      <c r="M66" s="117">
        <f t="shared" si="34"/>
        <v>0</v>
      </c>
      <c r="N66" s="321">
        <f t="shared" si="34"/>
        <v>0</v>
      </c>
      <c r="O66" s="322">
        <f t="shared" si="34"/>
        <v>0</v>
      </c>
      <c r="P66" s="322">
        <f t="shared" si="34"/>
        <v>0</v>
      </c>
      <c r="Q66" s="324">
        <f t="shared" si="34"/>
        <v>0</v>
      </c>
      <c r="AZ66">
        <v>118</v>
      </c>
    </row>
    <row r="67" spans="1:52" x14ac:dyDescent="0.25">
      <c r="A67" s="223" t="s">
        <v>171</v>
      </c>
      <c r="B67" s="27" t="s">
        <v>156</v>
      </c>
      <c r="C67" s="232">
        <f t="shared" ref="C67:Q67" si="35">C49+C55+C61</f>
        <v>0</v>
      </c>
      <c r="D67" s="118">
        <f t="shared" si="35"/>
        <v>0</v>
      </c>
      <c r="E67" s="116">
        <f t="shared" si="35"/>
        <v>0</v>
      </c>
      <c r="F67" s="116">
        <f t="shared" si="35"/>
        <v>0</v>
      </c>
      <c r="G67" s="119">
        <f t="shared" si="35"/>
        <v>0</v>
      </c>
      <c r="H67" s="232">
        <f t="shared" si="35"/>
        <v>0</v>
      </c>
      <c r="I67" s="118">
        <f t="shared" si="35"/>
        <v>0</v>
      </c>
      <c r="J67" s="116">
        <f t="shared" si="35"/>
        <v>0</v>
      </c>
      <c r="K67" s="116">
        <f t="shared" si="35"/>
        <v>0</v>
      </c>
      <c r="L67" s="119">
        <f t="shared" si="35"/>
        <v>0</v>
      </c>
      <c r="M67" s="232">
        <f t="shared" si="35"/>
        <v>0</v>
      </c>
      <c r="N67" s="118">
        <f t="shared" si="35"/>
        <v>0</v>
      </c>
      <c r="O67" s="116">
        <f t="shared" si="35"/>
        <v>0</v>
      </c>
      <c r="P67" s="116">
        <f t="shared" si="35"/>
        <v>0</v>
      </c>
      <c r="Q67" s="120">
        <f t="shared" si="35"/>
        <v>0</v>
      </c>
      <c r="AZ67">
        <v>119</v>
      </c>
    </row>
    <row r="68" spans="1:52" x14ac:dyDescent="0.25">
      <c r="A68" s="223" t="s">
        <v>172</v>
      </c>
      <c r="B68" s="27" t="s">
        <v>156</v>
      </c>
      <c r="C68" s="232">
        <f t="shared" ref="C68:Q68" si="36">C50+C56+C62</f>
        <v>0</v>
      </c>
      <c r="D68" s="118">
        <f t="shared" si="36"/>
        <v>0</v>
      </c>
      <c r="E68" s="116">
        <f t="shared" si="36"/>
        <v>0</v>
      </c>
      <c r="F68" s="116">
        <f t="shared" si="36"/>
        <v>0</v>
      </c>
      <c r="G68" s="119">
        <f t="shared" si="36"/>
        <v>0</v>
      </c>
      <c r="H68" s="232">
        <f t="shared" si="36"/>
        <v>0</v>
      </c>
      <c r="I68" s="118">
        <f t="shared" si="36"/>
        <v>0</v>
      </c>
      <c r="J68" s="116">
        <f t="shared" si="36"/>
        <v>0</v>
      </c>
      <c r="K68" s="116">
        <f t="shared" si="36"/>
        <v>0</v>
      </c>
      <c r="L68" s="119">
        <f t="shared" si="36"/>
        <v>0</v>
      </c>
      <c r="M68" s="232">
        <f t="shared" si="36"/>
        <v>0</v>
      </c>
      <c r="N68" s="118">
        <f t="shared" si="36"/>
        <v>0</v>
      </c>
      <c r="O68" s="116">
        <f t="shared" si="36"/>
        <v>0</v>
      </c>
      <c r="P68" s="116">
        <f t="shared" si="36"/>
        <v>0</v>
      </c>
      <c r="Q68" s="120">
        <f t="shared" si="36"/>
        <v>0</v>
      </c>
      <c r="AZ68">
        <v>120</v>
      </c>
    </row>
    <row r="69" spans="1:52" x14ac:dyDescent="0.25">
      <c r="A69" s="223" t="s">
        <v>173</v>
      </c>
      <c r="B69" s="27" t="s">
        <v>156</v>
      </c>
      <c r="C69" s="232">
        <f t="shared" ref="C69:Q69" si="37">C51+C57+C63</f>
        <v>0</v>
      </c>
      <c r="D69" s="118">
        <f t="shared" si="37"/>
        <v>0</v>
      </c>
      <c r="E69" s="116">
        <f t="shared" si="37"/>
        <v>0</v>
      </c>
      <c r="F69" s="116">
        <f t="shared" si="37"/>
        <v>0</v>
      </c>
      <c r="G69" s="119">
        <f t="shared" si="37"/>
        <v>0</v>
      </c>
      <c r="H69" s="232">
        <f t="shared" si="37"/>
        <v>0</v>
      </c>
      <c r="I69" s="118">
        <f t="shared" si="37"/>
        <v>0</v>
      </c>
      <c r="J69" s="116">
        <f t="shared" si="37"/>
        <v>0</v>
      </c>
      <c r="K69" s="116">
        <f t="shared" si="37"/>
        <v>0</v>
      </c>
      <c r="L69" s="119">
        <f t="shared" si="37"/>
        <v>0</v>
      </c>
      <c r="M69" s="232">
        <f t="shared" si="37"/>
        <v>0</v>
      </c>
      <c r="N69" s="118">
        <f t="shared" si="37"/>
        <v>0</v>
      </c>
      <c r="O69" s="116">
        <f t="shared" si="37"/>
        <v>0</v>
      </c>
      <c r="P69" s="116">
        <f t="shared" si="37"/>
        <v>0</v>
      </c>
      <c r="Q69" s="120">
        <f t="shared" si="37"/>
        <v>0</v>
      </c>
      <c r="AZ69">
        <v>121</v>
      </c>
    </row>
    <row r="70" spans="1:52" x14ac:dyDescent="0.25">
      <c r="A70" s="223" t="s">
        <v>175</v>
      </c>
      <c r="B70" s="27" t="s">
        <v>156</v>
      </c>
      <c r="C70" s="232">
        <f t="shared" ref="C70:Q70" si="38">C52+C58+C64</f>
        <v>0</v>
      </c>
      <c r="D70" s="118">
        <f t="shared" si="38"/>
        <v>0</v>
      </c>
      <c r="E70" s="116">
        <f t="shared" si="38"/>
        <v>0</v>
      </c>
      <c r="F70" s="116">
        <f t="shared" si="38"/>
        <v>0</v>
      </c>
      <c r="G70" s="119">
        <f t="shared" si="38"/>
        <v>0</v>
      </c>
      <c r="H70" s="232">
        <f t="shared" si="38"/>
        <v>0</v>
      </c>
      <c r="I70" s="118">
        <f t="shared" si="38"/>
        <v>0</v>
      </c>
      <c r="J70" s="116">
        <f t="shared" si="38"/>
        <v>0</v>
      </c>
      <c r="K70" s="116">
        <f t="shared" si="38"/>
        <v>0</v>
      </c>
      <c r="L70" s="119">
        <f t="shared" si="38"/>
        <v>0</v>
      </c>
      <c r="M70" s="232">
        <f t="shared" si="38"/>
        <v>0</v>
      </c>
      <c r="N70" s="118">
        <f t="shared" si="38"/>
        <v>0</v>
      </c>
      <c r="O70" s="116">
        <f t="shared" si="38"/>
        <v>0</v>
      </c>
      <c r="P70" s="116">
        <f t="shared" si="38"/>
        <v>0</v>
      </c>
      <c r="Q70" s="120">
        <f t="shared" si="38"/>
        <v>0</v>
      </c>
      <c r="AZ70">
        <v>122</v>
      </c>
    </row>
    <row r="71" spans="1:52" x14ac:dyDescent="0.25">
      <c r="A71" s="223" t="s">
        <v>174</v>
      </c>
      <c r="B71" s="27" t="s">
        <v>156</v>
      </c>
      <c r="C71" s="232">
        <f t="shared" ref="C71:Q71" si="39">C53+C59+C65</f>
        <v>0</v>
      </c>
      <c r="D71" s="118">
        <f t="shared" si="39"/>
        <v>0</v>
      </c>
      <c r="E71" s="116">
        <f t="shared" si="39"/>
        <v>0</v>
      </c>
      <c r="F71" s="116">
        <f t="shared" si="39"/>
        <v>0</v>
      </c>
      <c r="G71" s="119">
        <f t="shared" si="39"/>
        <v>0</v>
      </c>
      <c r="H71" s="232">
        <f t="shared" si="39"/>
        <v>0</v>
      </c>
      <c r="I71" s="118">
        <f t="shared" si="39"/>
        <v>0</v>
      </c>
      <c r="J71" s="116">
        <f t="shared" si="39"/>
        <v>0</v>
      </c>
      <c r="K71" s="116">
        <f t="shared" si="39"/>
        <v>0</v>
      </c>
      <c r="L71" s="119">
        <f t="shared" si="39"/>
        <v>0</v>
      </c>
      <c r="M71" s="232">
        <f t="shared" si="39"/>
        <v>0</v>
      </c>
      <c r="N71" s="118">
        <f t="shared" si="39"/>
        <v>0</v>
      </c>
      <c r="O71" s="116">
        <f t="shared" si="39"/>
        <v>0</v>
      </c>
      <c r="P71" s="116">
        <f t="shared" si="39"/>
        <v>0</v>
      </c>
      <c r="Q71" s="120">
        <f t="shared" si="39"/>
        <v>0</v>
      </c>
      <c r="AZ71">
        <v>129</v>
      </c>
    </row>
    <row r="72" spans="1:52" s="14" customFormat="1" x14ac:dyDescent="0.25">
      <c r="A72" s="325" t="s">
        <v>29</v>
      </c>
      <c r="B72" s="320" t="s">
        <v>156</v>
      </c>
      <c r="C72" s="117">
        <f t="shared" ref="C72:Q72" si="40">SUM(C73:C77)</f>
        <v>0</v>
      </c>
      <c r="D72" s="321">
        <f t="shared" si="40"/>
        <v>0</v>
      </c>
      <c r="E72" s="322">
        <f t="shared" si="40"/>
        <v>0</v>
      </c>
      <c r="F72" s="322">
        <f t="shared" si="40"/>
        <v>0</v>
      </c>
      <c r="G72" s="323">
        <f t="shared" si="40"/>
        <v>0</v>
      </c>
      <c r="H72" s="117">
        <f t="shared" si="40"/>
        <v>0</v>
      </c>
      <c r="I72" s="321">
        <f t="shared" si="40"/>
        <v>0</v>
      </c>
      <c r="J72" s="322">
        <f t="shared" si="40"/>
        <v>0</v>
      </c>
      <c r="K72" s="322">
        <f t="shared" si="40"/>
        <v>0</v>
      </c>
      <c r="L72" s="323">
        <f t="shared" si="40"/>
        <v>0</v>
      </c>
      <c r="M72" s="117">
        <f t="shared" si="40"/>
        <v>0</v>
      </c>
      <c r="N72" s="321">
        <f t="shared" si="40"/>
        <v>0</v>
      </c>
      <c r="O72" s="322">
        <f t="shared" si="40"/>
        <v>0</v>
      </c>
      <c r="P72" s="322">
        <f t="shared" si="40"/>
        <v>0</v>
      </c>
      <c r="Q72" s="324">
        <f t="shared" si="40"/>
        <v>0</v>
      </c>
      <c r="AZ72" s="14">
        <v>130</v>
      </c>
    </row>
    <row r="73" spans="1:52" x14ac:dyDescent="0.25">
      <c r="A73" s="223" t="s">
        <v>171</v>
      </c>
      <c r="B73" s="27" t="s">
        <v>156</v>
      </c>
      <c r="C73" s="232">
        <f t="shared" ref="C73:C83" si="41">SUM(D73:G73)</f>
        <v>0</v>
      </c>
      <c r="D73" s="147">
        <v>0</v>
      </c>
      <c r="E73" s="147">
        <v>0</v>
      </c>
      <c r="F73" s="147">
        <v>0</v>
      </c>
      <c r="G73" s="147">
        <v>0</v>
      </c>
      <c r="H73" s="232">
        <f t="shared" ref="H73:H83" si="42">SUM(I73:L73)</f>
        <v>0</v>
      </c>
      <c r="I73" s="147">
        <v>0</v>
      </c>
      <c r="J73" s="147">
        <v>0</v>
      </c>
      <c r="K73" s="147">
        <v>0</v>
      </c>
      <c r="L73" s="147">
        <v>0</v>
      </c>
      <c r="M73" s="232">
        <f t="shared" ref="M73:M83" si="43">SUM(N73:Q73)</f>
        <v>0</v>
      </c>
      <c r="N73" s="147">
        <v>0</v>
      </c>
      <c r="O73" s="147">
        <v>0</v>
      </c>
      <c r="P73" s="147">
        <v>0</v>
      </c>
      <c r="Q73" s="149">
        <v>0</v>
      </c>
      <c r="AY73" t="s">
        <v>112</v>
      </c>
      <c r="AZ73">
        <v>131</v>
      </c>
    </row>
    <row r="74" spans="1:52" x14ac:dyDescent="0.25">
      <c r="A74" s="223" t="s">
        <v>172</v>
      </c>
      <c r="B74" s="27" t="s">
        <v>156</v>
      </c>
      <c r="C74" s="232">
        <f t="shared" si="41"/>
        <v>0</v>
      </c>
      <c r="D74" s="147">
        <v>0</v>
      </c>
      <c r="E74" s="147">
        <v>0</v>
      </c>
      <c r="F74" s="147">
        <v>0</v>
      </c>
      <c r="G74" s="147">
        <v>0</v>
      </c>
      <c r="H74" s="232">
        <f t="shared" si="42"/>
        <v>0</v>
      </c>
      <c r="I74" s="147">
        <v>0</v>
      </c>
      <c r="J74" s="147">
        <v>0</v>
      </c>
      <c r="K74" s="147">
        <v>0</v>
      </c>
      <c r="L74" s="147">
        <v>0</v>
      </c>
      <c r="M74" s="232">
        <f t="shared" si="43"/>
        <v>0</v>
      </c>
      <c r="N74" s="147">
        <v>0</v>
      </c>
      <c r="O74" s="147">
        <v>0</v>
      </c>
      <c r="P74" s="147">
        <v>0</v>
      </c>
      <c r="Q74" s="149">
        <v>0</v>
      </c>
      <c r="AY74" t="s">
        <v>112</v>
      </c>
      <c r="AZ74">
        <v>132</v>
      </c>
    </row>
    <row r="75" spans="1:52" x14ac:dyDescent="0.25">
      <c r="A75" s="223" t="s">
        <v>173</v>
      </c>
      <c r="B75" s="27" t="s">
        <v>156</v>
      </c>
      <c r="C75" s="232">
        <f t="shared" si="41"/>
        <v>0</v>
      </c>
      <c r="D75" s="147">
        <v>0</v>
      </c>
      <c r="E75" s="147">
        <v>0</v>
      </c>
      <c r="F75" s="147">
        <v>0</v>
      </c>
      <c r="G75" s="147">
        <v>0</v>
      </c>
      <c r="H75" s="232">
        <f t="shared" si="42"/>
        <v>0</v>
      </c>
      <c r="I75" s="147">
        <v>0</v>
      </c>
      <c r="J75" s="147">
        <v>0</v>
      </c>
      <c r="K75" s="147">
        <v>0</v>
      </c>
      <c r="L75" s="147">
        <v>0</v>
      </c>
      <c r="M75" s="232">
        <f t="shared" si="43"/>
        <v>0</v>
      </c>
      <c r="N75" s="147">
        <v>0</v>
      </c>
      <c r="O75" s="147">
        <v>0</v>
      </c>
      <c r="P75" s="147">
        <v>0</v>
      </c>
      <c r="Q75" s="149">
        <v>0</v>
      </c>
      <c r="AY75" t="s">
        <v>112</v>
      </c>
      <c r="AZ75">
        <v>133</v>
      </c>
    </row>
    <row r="76" spans="1:52" x14ac:dyDescent="0.25">
      <c r="A76" s="223" t="s">
        <v>175</v>
      </c>
      <c r="B76" s="27" t="s">
        <v>156</v>
      </c>
      <c r="C76" s="232">
        <f t="shared" si="41"/>
        <v>0</v>
      </c>
      <c r="D76" s="147">
        <v>0</v>
      </c>
      <c r="E76" s="147">
        <v>0</v>
      </c>
      <c r="F76" s="147">
        <v>0</v>
      </c>
      <c r="G76" s="147">
        <v>0</v>
      </c>
      <c r="H76" s="232">
        <f t="shared" si="42"/>
        <v>0</v>
      </c>
      <c r="I76" s="147">
        <v>0</v>
      </c>
      <c r="J76" s="147">
        <v>0</v>
      </c>
      <c r="K76" s="147">
        <v>0</v>
      </c>
      <c r="L76" s="147">
        <v>0</v>
      </c>
      <c r="M76" s="232">
        <f t="shared" si="43"/>
        <v>0</v>
      </c>
      <c r="N76" s="147">
        <v>0</v>
      </c>
      <c r="O76" s="147">
        <v>0</v>
      </c>
      <c r="P76" s="147">
        <v>0</v>
      </c>
      <c r="Q76" s="149">
        <v>0</v>
      </c>
      <c r="AY76" t="s">
        <v>112</v>
      </c>
      <c r="AZ76">
        <v>134</v>
      </c>
    </row>
    <row r="77" spans="1:52" x14ac:dyDescent="0.25">
      <c r="A77" s="223" t="s">
        <v>174</v>
      </c>
      <c r="B77" s="27" t="s">
        <v>156</v>
      </c>
      <c r="C77" s="232">
        <f t="shared" si="41"/>
        <v>0</v>
      </c>
      <c r="D77" s="147">
        <v>0</v>
      </c>
      <c r="E77" s="147">
        <v>0</v>
      </c>
      <c r="F77" s="147">
        <v>0</v>
      </c>
      <c r="G77" s="147">
        <v>0</v>
      </c>
      <c r="H77" s="232">
        <f t="shared" si="42"/>
        <v>0</v>
      </c>
      <c r="I77" s="147">
        <v>0</v>
      </c>
      <c r="J77" s="147">
        <v>0</v>
      </c>
      <c r="K77" s="147">
        <v>0</v>
      </c>
      <c r="L77" s="147">
        <v>0</v>
      </c>
      <c r="M77" s="232">
        <f t="shared" si="43"/>
        <v>0</v>
      </c>
      <c r="N77" s="147">
        <v>0</v>
      </c>
      <c r="O77" s="147">
        <v>0</v>
      </c>
      <c r="P77" s="147">
        <v>0</v>
      </c>
      <c r="Q77" s="149">
        <v>0</v>
      </c>
      <c r="AY77" t="s">
        <v>112</v>
      </c>
      <c r="AZ77">
        <v>141</v>
      </c>
    </row>
    <row r="78" spans="1:52" ht="30" x14ac:dyDescent="0.25">
      <c r="A78" s="326" t="s">
        <v>30</v>
      </c>
      <c r="B78" s="327" t="s">
        <v>156</v>
      </c>
      <c r="C78" s="227">
        <f t="shared" ref="C78:Q78" si="44">SUM(C79:C83)</f>
        <v>0</v>
      </c>
      <c r="D78" s="328">
        <f t="shared" si="44"/>
        <v>0</v>
      </c>
      <c r="E78" s="329">
        <f t="shared" si="44"/>
        <v>0</v>
      </c>
      <c r="F78" s="329">
        <f t="shared" si="44"/>
        <v>0</v>
      </c>
      <c r="G78" s="330">
        <f t="shared" si="44"/>
        <v>0</v>
      </c>
      <c r="H78" s="227">
        <f t="shared" si="44"/>
        <v>0</v>
      </c>
      <c r="I78" s="328">
        <f t="shared" si="44"/>
        <v>0</v>
      </c>
      <c r="J78" s="329">
        <f t="shared" si="44"/>
        <v>0</v>
      </c>
      <c r="K78" s="329">
        <f t="shared" si="44"/>
        <v>0</v>
      </c>
      <c r="L78" s="330">
        <f t="shared" si="44"/>
        <v>0</v>
      </c>
      <c r="M78" s="227">
        <f t="shared" si="44"/>
        <v>0</v>
      </c>
      <c r="N78" s="328">
        <f t="shared" si="44"/>
        <v>0</v>
      </c>
      <c r="O78" s="329">
        <f t="shared" si="44"/>
        <v>0</v>
      </c>
      <c r="P78" s="329">
        <f t="shared" si="44"/>
        <v>0</v>
      </c>
      <c r="Q78" s="331">
        <f t="shared" si="44"/>
        <v>0</v>
      </c>
      <c r="AZ78">
        <v>142</v>
      </c>
    </row>
    <row r="79" spans="1:52" x14ac:dyDescent="0.25">
      <c r="A79" s="223" t="s">
        <v>171</v>
      </c>
      <c r="B79" s="27" t="s">
        <v>156</v>
      </c>
      <c r="C79" s="232">
        <f t="shared" si="41"/>
        <v>0</v>
      </c>
      <c r="D79" s="147">
        <v>0</v>
      </c>
      <c r="E79" s="147">
        <v>0</v>
      </c>
      <c r="F79" s="147">
        <v>0</v>
      </c>
      <c r="G79" s="147">
        <v>0</v>
      </c>
      <c r="H79" s="232">
        <f t="shared" si="42"/>
        <v>0</v>
      </c>
      <c r="I79" s="147">
        <v>0</v>
      </c>
      <c r="J79" s="147">
        <v>0</v>
      </c>
      <c r="K79" s="147">
        <v>0</v>
      </c>
      <c r="L79" s="147">
        <v>0</v>
      </c>
      <c r="M79" s="232">
        <f t="shared" si="43"/>
        <v>0</v>
      </c>
      <c r="N79" s="147">
        <v>0</v>
      </c>
      <c r="O79" s="147">
        <v>0</v>
      </c>
      <c r="P79" s="147">
        <v>0</v>
      </c>
      <c r="Q79" s="149">
        <v>0</v>
      </c>
      <c r="AY79" t="s">
        <v>112</v>
      </c>
      <c r="AZ79">
        <v>143</v>
      </c>
    </row>
    <row r="80" spans="1:52" x14ac:dyDescent="0.25">
      <c r="A80" s="223" t="s">
        <v>172</v>
      </c>
      <c r="B80" s="27" t="s">
        <v>156</v>
      </c>
      <c r="C80" s="232">
        <f t="shared" si="41"/>
        <v>0</v>
      </c>
      <c r="D80" s="147">
        <v>0</v>
      </c>
      <c r="E80" s="147">
        <v>0</v>
      </c>
      <c r="F80" s="147">
        <v>0</v>
      </c>
      <c r="G80" s="147">
        <v>0</v>
      </c>
      <c r="H80" s="232">
        <f t="shared" si="42"/>
        <v>0</v>
      </c>
      <c r="I80" s="147">
        <v>0</v>
      </c>
      <c r="J80" s="147">
        <v>0</v>
      </c>
      <c r="K80" s="147">
        <v>0</v>
      </c>
      <c r="L80" s="147">
        <v>0</v>
      </c>
      <c r="M80" s="232">
        <f t="shared" si="43"/>
        <v>0</v>
      </c>
      <c r="N80" s="147">
        <v>0</v>
      </c>
      <c r="O80" s="147">
        <v>0</v>
      </c>
      <c r="P80" s="147">
        <v>0</v>
      </c>
      <c r="Q80" s="149">
        <v>0</v>
      </c>
      <c r="AY80" t="s">
        <v>112</v>
      </c>
      <c r="AZ80">
        <v>144</v>
      </c>
    </row>
    <row r="81" spans="1:52" x14ac:dyDescent="0.25">
      <c r="A81" s="223" t="s">
        <v>173</v>
      </c>
      <c r="B81" s="27" t="s">
        <v>156</v>
      </c>
      <c r="C81" s="232">
        <f t="shared" si="41"/>
        <v>0</v>
      </c>
      <c r="D81" s="147">
        <v>0</v>
      </c>
      <c r="E81" s="147">
        <v>0</v>
      </c>
      <c r="F81" s="147">
        <v>0</v>
      </c>
      <c r="G81" s="147">
        <v>0</v>
      </c>
      <c r="H81" s="232">
        <f t="shared" si="42"/>
        <v>0</v>
      </c>
      <c r="I81" s="147">
        <v>0</v>
      </c>
      <c r="J81" s="147">
        <v>0</v>
      </c>
      <c r="K81" s="147">
        <v>0</v>
      </c>
      <c r="L81" s="147">
        <v>0</v>
      </c>
      <c r="M81" s="232">
        <f t="shared" si="43"/>
        <v>0</v>
      </c>
      <c r="N81" s="147">
        <v>0</v>
      </c>
      <c r="O81" s="147">
        <v>0</v>
      </c>
      <c r="P81" s="147">
        <v>0</v>
      </c>
      <c r="Q81" s="149">
        <v>0</v>
      </c>
      <c r="AY81" t="s">
        <v>112</v>
      </c>
      <c r="AZ81">
        <v>145</v>
      </c>
    </row>
    <row r="82" spans="1:52" x14ac:dyDescent="0.25">
      <c r="A82" s="223" t="s">
        <v>175</v>
      </c>
      <c r="B82" s="27" t="s">
        <v>156</v>
      </c>
      <c r="C82" s="232">
        <f t="shared" si="41"/>
        <v>0</v>
      </c>
      <c r="D82" s="147">
        <v>0</v>
      </c>
      <c r="E82" s="147">
        <v>0</v>
      </c>
      <c r="F82" s="147">
        <v>0</v>
      </c>
      <c r="G82" s="147">
        <v>0</v>
      </c>
      <c r="H82" s="232">
        <f t="shared" si="42"/>
        <v>0</v>
      </c>
      <c r="I82" s="147">
        <v>0</v>
      </c>
      <c r="J82" s="147">
        <v>0</v>
      </c>
      <c r="K82" s="147">
        <v>0</v>
      </c>
      <c r="L82" s="147">
        <v>0</v>
      </c>
      <c r="M82" s="232">
        <f t="shared" si="43"/>
        <v>0</v>
      </c>
      <c r="N82" s="147">
        <v>0</v>
      </c>
      <c r="O82" s="147">
        <v>0</v>
      </c>
      <c r="P82" s="147">
        <v>0</v>
      </c>
      <c r="Q82" s="149">
        <v>0</v>
      </c>
      <c r="AY82" t="s">
        <v>112</v>
      </c>
      <c r="AZ82">
        <v>146</v>
      </c>
    </row>
    <row r="83" spans="1:52" x14ac:dyDescent="0.25">
      <c r="A83" s="223" t="s">
        <v>174</v>
      </c>
      <c r="B83" s="27" t="s">
        <v>156</v>
      </c>
      <c r="C83" s="232">
        <f t="shared" si="41"/>
        <v>0</v>
      </c>
      <c r="D83" s="147">
        <v>0</v>
      </c>
      <c r="E83" s="147">
        <v>0</v>
      </c>
      <c r="F83" s="147">
        <v>0</v>
      </c>
      <c r="G83" s="147">
        <v>0</v>
      </c>
      <c r="H83" s="232">
        <f t="shared" si="42"/>
        <v>0</v>
      </c>
      <c r="I83" s="147">
        <v>0</v>
      </c>
      <c r="J83" s="147">
        <v>0</v>
      </c>
      <c r="K83" s="147">
        <v>0</v>
      </c>
      <c r="L83" s="147">
        <v>0</v>
      </c>
      <c r="M83" s="232">
        <f t="shared" si="43"/>
        <v>0</v>
      </c>
      <c r="N83" s="147">
        <v>0</v>
      </c>
      <c r="O83" s="147">
        <v>0</v>
      </c>
      <c r="P83" s="147">
        <v>0</v>
      </c>
      <c r="Q83" s="149">
        <v>0</v>
      </c>
      <c r="AY83" t="s">
        <v>112</v>
      </c>
      <c r="AZ83">
        <v>153</v>
      </c>
    </row>
    <row r="84" spans="1:52" x14ac:dyDescent="0.25">
      <c r="A84" s="319" t="s">
        <v>9</v>
      </c>
      <c r="B84" s="320" t="s">
        <v>156</v>
      </c>
      <c r="C84" s="117">
        <f t="shared" ref="C84:Q84" si="45">SUM(C85:C89)</f>
        <v>0</v>
      </c>
      <c r="D84" s="321">
        <f t="shared" si="45"/>
        <v>0</v>
      </c>
      <c r="E84" s="322">
        <f t="shared" si="45"/>
        <v>0</v>
      </c>
      <c r="F84" s="322">
        <f t="shared" si="45"/>
        <v>0</v>
      </c>
      <c r="G84" s="323">
        <f t="shared" si="45"/>
        <v>0</v>
      </c>
      <c r="H84" s="117">
        <f t="shared" si="45"/>
        <v>0</v>
      </c>
      <c r="I84" s="321">
        <f t="shared" si="45"/>
        <v>0</v>
      </c>
      <c r="J84" s="322">
        <f t="shared" si="45"/>
        <v>0</v>
      </c>
      <c r="K84" s="322">
        <f t="shared" si="45"/>
        <v>0</v>
      </c>
      <c r="L84" s="323">
        <f t="shared" si="45"/>
        <v>0</v>
      </c>
      <c r="M84" s="117">
        <f t="shared" si="45"/>
        <v>0</v>
      </c>
      <c r="N84" s="321">
        <f t="shared" si="45"/>
        <v>0</v>
      </c>
      <c r="O84" s="322">
        <f t="shared" si="45"/>
        <v>0</v>
      </c>
      <c r="P84" s="322">
        <f t="shared" si="45"/>
        <v>0</v>
      </c>
      <c r="Q84" s="324">
        <f t="shared" si="45"/>
        <v>0</v>
      </c>
      <c r="AZ84">
        <v>154</v>
      </c>
    </row>
    <row r="85" spans="1:52" x14ac:dyDescent="0.25">
      <c r="A85" s="223" t="s">
        <v>171</v>
      </c>
      <c r="B85" s="27" t="s">
        <v>156</v>
      </c>
      <c r="C85" s="232">
        <f t="shared" ref="C85:C89" si="46">SUM(D85:G85)</f>
        <v>0</v>
      </c>
      <c r="D85" s="147">
        <v>0</v>
      </c>
      <c r="E85" s="147">
        <v>0</v>
      </c>
      <c r="F85" s="147">
        <v>0</v>
      </c>
      <c r="G85" s="147">
        <v>0</v>
      </c>
      <c r="H85" s="232">
        <f t="shared" ref="H85:H89" si="47">SUM(I85:L85)</f>
        <v>0</v>
      </c>
      <c r="I85" s="147">
        <v>0</v>
      </c>
      <c r="J85" s="147">
        <v>0</v>
      </c>
      <c r="K85" s="147">
        <v>0</v>
      </c>
      <c r="L85" s="147">
        <v>0</v>
      </c>
      <c r="M85" s="232">
        <f t="shared" ref="M85:M89" si="48">SUM(N85:Q85)</f>
        <v>0</v>
      </c>
      <c r="N85" s="147">
        <v>0</v>
      </c>
      <c r="O85" s="147">
        <v>0</v>
      </c>
      <c r="P85" s="147">
        <v>0</v>
      </c>
      <c r="Q85" s="149">
        <v>0</v>
      </c>
      <c r="AY85" t="s">
        <v>112</v>
      </c>
      <c r="AZ85">
        <v>155</v>
      </c>
    </row>
    <row r="86" spans="1:52" x14ac:dyDescent="0.25">
      <c r="A86" s="223" t="s">
        <v>172</v>
      </c>
      <c r="B86" s="27" t="s">
        <v>156</v>
      </c>
      <c r="C86" s="232">
        <f t="shared" si="46"/>
        <v>0</v>
      </c>
      <c r="D86" s="147">
        <v>0</v>
      </c>
      <c r="E86" s="147">
        <v>0</v>
      </c>
      <c r="F86" s="147">
        <v>0</v>
      </c>
      <c r="G86" s="147">
        <v>0</v>
      </c>
      <c r="H86" s="232">
        <f t="shared" si="47"/>
        <v>0</v>
      </c>
      <c r="I86" s="147">
        <v>0</v>
      </c>
      <c r="J86" s="147">
        <v>0</v>
      </c>
      <c r="K86" s="147">
        <v>0</v>
      </c>
      <c r="L86" s="147">
        <v>0</v>
      </c>
      <c r="M86" s="232">
        <f t="shared" si="48"/>
        <v>0</v>
      </c>
      <c r="N86" s="147">
        <v>0</v>
      </c>
      <c r="O86" s="147">
        <v>0</v>
      </c>
      <c r="P86" s="147">
        <v>0</v>
      </c>
      <c r="Q86" s="149">
        <v>0</v>
      </c>
      <c r="AY86" t="s">
        <v>112</v>
      </c>
      <c r="AZ86">
        <v>156</v>
      </c>
    </row>
    <row r="87" spans="1:52" x14ac:dyDescent="0.25">
      <c r="A87" s="223" t="s">
        <v>173</v>
      </c>
      <c r="B87" s="27" t="s">
        <v>156</v>
      </c>
      <c r="C87" s="232">
        <f t="shared" si="46"/>
        <v>0</v>
      </c>
      <c r="D87" s="147">
        <v>0</v>
      </c>
      <c r="E87" s="147">
        <v>0</v>
      </c>
      <c r="F87" s="147">
        <v>0</v>
      </c>
      <c r="G87" s="147">
        <v>0</v>
      </c>
      <c r="H87" s="232">
        <f t="shared" si="47"/>
        <v>0</v>
      </c>
      <c r="I87" s="147">
        <v>0</v>
      </c>
      <c r="J87" s="147">
        <v>0</v>
      </c>
      <c r="K87" s="147">
        <v>0</v>
      </c>
      <c r="L87" s="147">
        <v>0</v>
      </c>
      <c r="M87" s="232">
        <f t="shared" si="48"/>
        <v>0</v>
      </c>
      <c r="N87" s="147">
        <v>0</v>
      </c>
      <c r="O87" s="147">
        <v>0</v>
      </c>
      <c r="P87" s="147">
        <v>0</v>
      </c>
      <c r="Q87" s="149">
        <v>0</v>
      </c>
      <c r="AY87" t="s">
        <v>112</v>
      </c>
      <c r="AZ87">
        <v>157</v>
      </c>
    </row>
    <row r="88" spans="1:52" x14ac:dyDescent="0.25">
      <c r="A88" s="223" t="s">
        <v>175</v>
      </c>
      <c r="B88" s="27" t="s">
        <v>156</v>
      </c>
      <c r="C88" s="232">
        <f t="shared" si="46"/>
        <v>0</v>
      </c>
      <c r="D88" s="147">
        <v>0</v>
      </c>
      <c r="E88" s="147">
        <v>0</v>
      </c>
      <c r="F88" s="147">
        <v>0</v>
      </c>
      <c r="G88" s="147">
        <v>0</v>
      </c>
      <c r="H88" s="232">
        <f t="shared" si="47"/>
        <v>0</v>
      </c>
      <c r="I88" s="147">
        <v>0</v>
      </c>
      <c r="J88" s="147">
        <v>0</v>
      </c>
      <c r="K88" s="147">
        <v>0</v>
      </c>
      <c r="L88" s="147">
        <v>0</v>
      </c>
      <c r="M88" s="232">
        <f t="shared" si="48"/>
        <v>0</v>
      </c>
      <c r="N88" s="147">
        <v>0</v>
      </c>
      <c r="O88" s="147">
        <v>0</v>
      </c>
      <c r="P88" s="147">
        <v>0</v>
      </c>
      <c r="Q88" s="149">
        <v>0</v>
      </c>
      <c r="AY88" t="s">
        <v>112</v>
      </c>
      <c r="AZ88">
        <v>158</v>
      </c>
    </row>
    <row r="89" spans="1:52" x14ac:dyDescent="0.25">
      <c r="A89" s="223" t="s">
        <v>174</v>
      </c>
      <c r="B89" s="27" t="s">
        <v>156</v>
      </c>
      <c r="C89" s="232">
        <f t="shared" si="46"/>
        <v>0</v>
      </c>
      <c r="D89" s="147">
        <v>0</v>
      </c>
      <c r="E89" s="147">
        <v>0</v>
      </c>
      <c r="F89" s="147">
        <v>0</v>
      </c>
      <c r="G89" s="147">
        <v>0</v>
      </c>
      <c r="H89" s="232">
        <f t="shared" si="47"/>
        <v>0</v>
      </c>
      <c r="I89" s="147">
        <v>0</v>
      </c>
      <c r="J89" s="147">
        <v>0</v>
      </c>
      <c r="K89" s="147">
        <v>0</v>
      </c>
      <c r="L89" s="147">
        <v>0</v>
      </c>
      <c r="M89" s="232">
        <f t="shared" si="48"/>
        <v>0</v>
      </c>
      <c r="N89" s="147">
        <v>0</v>
      </c>
      <c r="O89" s="147">
        <v>0</v>
      </c>
      <c r="P89" s="147">
        <v>0</v>
      </c>
      <c r="Q89" s="149">
        <v>0</v>
      </c>
      <c r="AY89" t="s">
        <v>112</v>
      </c>
      <c r="AZ89">
        <v>165</v>
      </c>
    </row>
    <row r="90" spans="1:52" x14ac:dyDescent="0.25">
      <c r="A90" s="319" t="s">
        <v>6</v>
      </c>
      <c r="B90" s="320" t="s">
        <v>156</v>
      </c>
      <c r="C90" s="117">
        <f t="shared" ref="C90:Q90" si="49">SUM(C91:C95)</f>
        <v>0</v>
      </c>
      <c r="D90" s="321">
        <f t="shared" si="49"/>
        <v>0</v>
      </c>
      <c r="E90" s="322">
        <f t="shared" si="49"/>
        <v>0</v>
      </c>
      <c r="F90" s="322">
        <f t="shared" si="49"/>
        <v>0</v>
      </c>
      <c r="G90" s="323">
        <f t="shared" si="49"/>
        <v>0</v>
      </c>
      <c r="H90" s="117">
        <f t="shared" si="49"/>
        <v>0</v>
      </c>
      <c r="I90" s="321">
        <f t="shared" si="49"/>
        <v>0</v>
      </c>
      <c r="J90" s="322">
        <f t="shared" si="49"/>
        <v>0</v>
      </c>
      <c r="K90" s="322">
        <f t="shared" si="49"/>
        <v>0</v>
      </c>
      <c r="L90" s="323">
        <f t="shared" si="49"/>
        <v>0</v>
      </c>
      <c r="M90" s="117">
        <f t="shared" si="49"/>
        <v>0</v>
      </c>
      <c r="N90" s="321">
        <f t="shared" si="49"/>
        <v>0</v>
      </c>
      <c r="O90" s="322">
        <f t="shared" si="49"/>
        <v>0</v>
      </c>
      <c r="P90" s="322">
        <f t="shared" si="49"/>
        <v>0</v>
      </c>
      <c r="Q90" s="324">
        <f t="shared" si="49"/>
        <v>0</v>
      </c>
      <c r="AZ90">
        <v>190</v>
      </c>
    </row>
    <row r="91" spans="1:52" x14ac:dyDescent="0.25">
      <c r="A91" s="223" t="s">
        <v>171</v>
      </c>
      <c r="B91" s="27" t="s">
        <v>156</v>
      </c>
      <c r="C91" s="232">
        <f t="shared" ref="C91:C95" si="50">SUM(D91:G91)</f>
        <v>0</v>
      </c>
      <c r="D91" s="147">
        <v>0</v>
      </c>
      <c r="E91" s="147">
        <v>0</v>
      </c>
      <c r="F91" s="147">
        <v>0</v>
      </c>
      <c r="G91" s="147">
        <v>0</v>
      </c>
      <c r="H91" s="232">
        <f t="shared" ref="H91:H95" si="51">SUM(I91:L91)</f>
        <v>0</v>
      </c>
      <c r="I91" s="147">
        <v>0</v>
      </c>
      <c r="J91" s="147">
        <v>0</v>
      </c>
      <c r="K91" s="147">
        <v>0</v>
      </c>
      <c r="L91" s="147">
        <v>0</v>
      </c>
      <c r="M91" s="232">
        <f t="shared" ref="M91:M95" si="52">SUM(N91:Q91)</f>
        <v>0</v>
      </c>
      <c r="N91" s="147">
        <v>0</v>
      </c>
      <c r="O91" s="147">
        <v>0</v>
      </c>
      <c r="P91" s="147">
        <v>0</v>
      </c>
      <c r="Q91" s="149">
        <v>0</v>
      </c>
      <c r="R91" s="8"/>
      <c r="AY91" t="s">
        <v>112</v>
      </c>
      <c r="AZ91">
        <v>191</v>
      </c>
    </row>
    <row r="92" spans="1:52" x14ac:dyDescent="0.25">
      <c r="A92" s="223" t="s">
        <v>172</v>
      </c>
      <c r="B92" s="27" t="s">
        <v>156</v>
      </c>
      <c r="C92" s="232">
        <f t="shared" si="50"/>
        <v>0</v>
      </c>
      <c r="D92" s="147">
        <v>0</v>
      </c>
      <c r="E92" s="147">
        <v>0</v>
      </c>
      <c r="F92" s="147">
        <v>0</v>
      </c>
      <c r="G92" s="147">
        <v>0</v>
      </c>
      <c r="H92" s="232">
        <f t="shared" si="51"/>
        <v>0</v>
      </c>
      <c r="I92" s="147">
        <v>0</v>
      </c>
      <c r="J92" s="147">
        <v>0</v>
      </c>
      <c r="K92" s="147">
        <v>0</v>
      </c>
      <c r="L92" s="147">
        <v>0</v>
      </c>
      <c r="M92" s="232">
        <f t="shared" si="52"/>
        <v>0</v>
      </c>
      <c r="N92" s="147">
        <v>0</v>
      </c>
      <c r="O92" s="147">
        <v>0</v>
      </c>
      <c r="P92" s="147">
        <v>0</v>
      </c>
      <c r="Q92" s="149">
        <v>0</v>
      </c>
      <c r="R92" s="8"/>
      <c r="AY92" t="s">
        <v>112</v>
      </c>
      <c r="AZ92">
        <v>192</v>
      </c>
    </row>
    <row r="93" spans="1:52" x14ac:dyDescent="0.25">
      <c r="A93" s="223" t="s">
        <v>173</v>
      </c>
      <c r="B93" s="27" t="s">
        <v>156</v>
      </c>
      <c r="C93" s="232">
        <f t="shared" si="50"/>
        <v>0</v>
      </c>
      <c r="D93" s="147">
        <v>0</v>
      </c>
      <c r="E93" s="147">
        <v>0</v>
      </c>
      <c r="F93" s="147">
        <v>0</v>
      </c>
      <c r="G93" s="147">
        <v>0</v>
      </c>
      <c r="H93" s="232">
        <f t="shared" si="51"/>
        <v>0</v>
      </c>
      <c r="I93" s="147">
        <v>0</v>
      </c>
      <c r="J93" s="147">
        <v>0</v>
      </c>
      <c r="K93" s="147">
        <v>0</v>
      </c>
      <c r="L93" s="147">
        <v>0</v>
      </c>
      <c r="M93" s="232">
        <f t="shared" si="52"/>
        <v>0</v>
      </c>
      <c r="N93" s="147">
        <v>0</v>
      </c>
      <c r="O93" s="147">
        <v>0</v>
      </c>
      <c r="P93" s="147">
        <v>0</v>
      </c>
      <c r="Q93" s="149">
        <v>0</v>
      </c>
      <c r="R93" s="8"/>
      <c r="AY93" t="s">
        <v>112</v>
      </c>
      <c r="AZ93">
        <v>193</v>
      </c>
    </row>
    <row r="94" spans="1:52" x14ac:dyDescent="0.25">
      <c r="A94" s="223" t="s">
        <v>175</v>
      </c>
      <c r="B94" s="27" t="s">
        <v>156</v>
      </c>
      <c r="C94" s="232">
        <f t="shared" si="50"/>
        <v>0</v>
      </c>
      <c r="D94" s="147">
        <v>0</v>
      </c>
      <c r="E94" s="147">
        <v>0</v>
      </c>
      <c r="F94" s="147">
        <v>0</v>
      </c>
      <c r="G94" s="147">
        <v>0</v>
      </c>
      <c r="H94" s="232">
        <f t="shared" si="51"/>
        <v>0</v>
      </c>
      <c r="I94" s="147">
        <v>0</v>
      </c>
      <c r="J94" s="147">
        <v>0</v>
      </c>
      <c r="K94" s="147">
        <v>0</v>
      </c>
      <c r="L94" s="147">
        <v>0</v>
      </c>
      <c r="M94" s="232">
        <f t="shared" si="52"/>
        <v>0</v>
      </c>
      <c r="N94" s="147">
        <v>0</v>
      </c>
      <c r="O94" s="147">
        <v>0</v>
      </c>
      <c r="P94" s="147">
        <v>0</v>
      </c>
      <c r="Q94" s="149">
        <v>0</v>
      </c>
      <c r="R94" s="8"/>
      <c r="AY94" t="s">
        <v>112</v>
      </c>
      <c r="AZ94">
        <v>194</v>
      </c>
    </row>
    <row r="95" spans="1:52" x14ac:dyDescent="0.25">
      <c r="A95" s="223" t="s">
        <v>174</v>
      </c>
      <c r="B95" s="27" t="s">
        <v>156</v>
      </c>
      <c r="C95" s="232">
        <f t="shared" si="50"/>
        <v>0</v>
      </c>
      <c r="D95" s="147">
        <v>0</v>
      </c>
      <c r="E95" s="147">
        <v>0</v>
      </c>
      <c r="F95" s="147">
        <v>0</v>
      </c>
      <c r="G95" s="147">
        <v>0</v>
      </c>
      <c r="H95" s="232">
        <f t="shared" si="51"/>
        <v>0</v>
      </c>
      <c r="I95" s="147">
        <v>0</v>
      </c>
      <c r="J95" s="147">
        <v>0</v>
      </c>
      <c r="K95" s="147">
        <v>0</v>
      </c>
      <c r="L95" s="147">
        <v>0</v>
      </c>
      <c r="M95" s="232">
        <f t="shared" si="52"/>
        <v>0</v>
      </c>
      <c r="N95" s="147">
        <v>0</v>
      </c>
      <c r="O95" s="147">
        <v>0</v>
      </c>
      <c r="P95" s="147">
        <v>0</v>
      </c>
      <c r="Q95" s="149">
        <v>0</v>
      </c>
      <c r="R95" s="8"/>
      <c r="AY95" t="s">
        <v>112</v>
      </c>
      <c r="AZ95">
        <v>201</v>
      </c>
    </row>
    <row r="96" spans="1:52" x14ac:dyDescent="0.25">
      <c r="A96" s="319" t="s">
        <v>31</v>
      </c>
      <c r="B96" s="320" t="s">
        <v>156</v>
      </c>
      <c r="C96" s="117">
        <f t="shared" ref="C96:Q96" si="53">SUM(C97:C101)</f>
        <v>0</v>
      </c>
      <c r="D96" s="321">
        <f t="shared" si="53"/>
        <v>0</v>
      </c>
      <c r="E96" s="322">
        <f t="shared" si="53"/>
        <v>0</v>
      </c>
      <c r="F96" s="322">
        <f t="shared" si="53"/>
        <v>0</v>
      </c>
      <c r="G96" s="323">
        <f t="shared" si="53"/>
        <v>0</v>
      </c>
      <c r="H96" s="117">
        <f t="shared" si="53"/>
        <v>0</v>
      </c>
      <c r="I96" s="321">
        <f t="shared" si="53"/>
        <v>0</v>
      </c>
      <c r="J96" s="322">
        <f t="shared" si="53"/>
        <v>0</v>
      </c>
      <c r="K96" s="322">
        <f t="shared" si="53"/>
        <v>0</v>
      </c>
      <c r="L96" s="323">
        <f t="shared" si="53"/>
        <v>0</v>
      </c>
      <c r="M96" s="117">
        <f t="shared" si="53"/>
        <v>0</v>
      </c>
      <c r="N96" s="321">
        <f t="shared" si="53"/>
        <v>0</v>
      </c>
      <c r="O96" s="322">
        <f t="shared" si="53"/>
        <v>0</v>
      </c>
      <c r="P96" s="322">
        <f t="shared" si="53"/>
        <v>0</v>
      </c>
      <c r="Q96" s="324">
        <f t="shared" si="53"/>
        <v>0</v>
      </c>
      <c r="AZ96">
        <v>202</v>
      </c>
    </row>
    <row r="97" spans="1:52" x14ac:dyDescent="0.25">
      <c r="A97" s="223" t="s">
        <v>171</v>
      </c>
      <c r="B97" s="27" t="s">
        <v>156</v>
      </c>
      <c r="C97" s="232">
        <f t="shared" ref="C97:C101" si="54">SUM(D97:G97)</f>
        <v>0</v>
      </c>
      <c r="D97" s="147">
        <v>0</v>
      </c>
      <c r="E97" s="147">
        <v>0</v>
      </c>
      <c r="F97" s="147">
        <v>0</v>
      </c>
      <c r="G97" s="147">
        <v>0</v>
      </c>
      <c r="H97" s="232">
        <f t="shared" ref="H97:H101" si="55">SUM(I97:L97)</f>
        <v>0</v>
      </c>
      <c r="I97" s="147">
        <v>0</v>
      </c>
      <c r="J97" s="147">
        <v>0</v>
      </c>
      <c r="K97" s="147">
        <v>0</v>
      </c>
      <c r="L97" s="147">
        <v>0</v>
      </c>
      <c r="M97" s="232">
        <f t="shared" ref="M97:M101" si="56">SUM(N97:Q97)</f>
        <v>0</v>
      </c>
      <c r="N97" s="147">
        <v>0</v>
      </c>
      <c r="O97" s="147">
        <v>0</v>
      </c>
      <c r="P97" s="147">
        <v>0</v>
      </c>
      <c r="Q97" s="149">
        <v>0</v>
      </c>
      <c r="AY97" t="s">
        <v>112</v>
      </c>
      <c r="AZ97">
        <v>203</v>
      </c>
    </row>
    <row r="98" spans="1:52" x14ac:dyDescent="0.25">
      <c r="A98" s="223" t="s">
        <v>172</v>
      </c>
      <c r="B98" s="27" t="s">
        <v>156</v>
      </c>
      <c r="C98" s="232">
        <f t="shared" si="54"/>
        <v>0</v>
      </c>
      <c r="D98" s="147">
        <v>0</v>
      </c>
      <c r="E98" s="147">
        <v>0</v>
      </c>
      <c r="F98" s="147">
        <v>0</v>
      </c>
      <c r="G98" s="147">
        <v>0</v>
      </c>
      <c r="H98" s="232">
        <f t="shared" si="55"/>
        <v>0</v>
      </c>
      <c r="I98" s="147">
        <v>0</v>
      </c>
      <c r="J98" s="147">
        <v>0</v>
      </c>
      <c r="K98" s="147">
        <v>0</v>
      </c>
      <c r="L98" s="147">
        <v>0</v>
      </c>
      <c r="M98" s="232">
        <f t="shared" si="56"/>
        <v>0</v>
      </c>
      <c r="N98" s="147">
        <v>0</v>
      </c>
      <c r="O98" s="147">
        <v>0</v>
      </c>
      <c r="P98" s="147">
        <v>0</v>
      </c>
      <c r="Q98" s="149">
        <v>0</v>
      </c>
      <c r="AY98" t="s">
        <v>112</v>
      </c>
      <c r="AZ98">
        <v>204</v>
      </c>
    </row>
    <row r="99" spans="1:52" x14ac:dyDescent="0.25">
      <c r="A99" s="223" t="s">
        <v>173</v>
      </c>
      <c r="B99" s="27" t="s">
        <v>156</v>
      </c>
      <c r="C99" s="232">
        <f t="shared" si="54"/>
        <v>0</v>
      </c>
      <c r="D99" s="147">
        <v>0</v>
      </c>
      <c r="E99" s="147">
        <v>0</v>
      </c>
      <c r="F99" s="147">
        <v>0</v>
      </c>
      <c r="G99" s="147">
        <v>0</v>
      </c>
      <c r="H99" s="232">
        <f t="shared" si="55"/>
        <v>0</v>
      </c>
      <c r="I99" s="147">
        <v>0</v>
      </c>
      <c r="J99" s="147">
        <v>0</v>
      </c>
      <c r="K99" s="147">
        <v>0</v>
      </c>
      <c r="L99" s="147">
        <v>0</v>
      </c>
      <c r="M99" s="232">
        <f t="shared" si="56"/>
        <v>0</v>
      </c>
      <c r="N99" s="147">
        <v>0</v>
      </c>
      <c r="O99" s="147">
        <v>0</v>
      </c>
      <c r="P99" s="147">
        <v>0</v>
      </c>
      <c r="Q99" s="149">
        <v>0</v>
      </c>
      <c r="AY99" t="s">
        <v>112</v>
      </c>
      <c r="AZ99">
        <v>205</v>
      </c>
    </row>
    <row r="100" spans="1:52" x14ac:dyDescent="0.25">
      <c r="A100" s="223" t="s">
        <v>175</v>
      </c>
      <c r="B100" s="27" t="s">
        <v>156</v>
      </c>
      <c r="C100" s="232">
        <f t="shared" si="54"/>
        <v>0</v>
      </c>
      <c r="D100" s="147">
        <v>0</v>
      </c>
      <c r="E100" s="147">
        <v>0</v>
      </c>
      <c r="F100" s="147">
        <v>0</v>
      </c>
      <c r="G100" s="147">
        <v>0</v>
      </c>
      <c r="H100" s="232">
        <f t="shared" si="55"/>
        <v>0</v>
      </c>
      <c r="I100" s="147">
        <v>0</v>
      </c>
      <c r="J100" s="147">
        <v>0</v>
      </c>
      <c r="K100" s="147">
        <v>0</v>
      </c>
      <c r="L100" s="147">
        <v>0</v>
      </c>
      <c r="M100" s="232">
        <f t="shared" si="56"/>
        <v>0</v>
      </c>
      <c r="N100" s="147">
        <v>0</v>
      </c>
      <c r="O100" s="147">
        <v>0</v>
      </c>
      <c r="P100" s="147">
        <v>0</v>
      </c>
      <c r="Q100" s="149">
        <v>0</v>
      </c>
      <c r="AY100" t="s">
        <v>112</v>
      </c>
      <c r="AZ100">
        <v>206</v>
      </c>
    </row>
    <row r="101" spans="1:52" x14ac:dyDescent="0.25">
      <c r="A101" s="223" t="s">
        <v>174</v>
      </c>
      <c r="B101" s="27" t="s">
        <v>156</v>
      </c>
      <c r="C101" s="232">
        <f t="shared" si="54"/>
        <v>0</v>
      </c>
      <c r="D101" s="147">
        <v>0</v>
      </c>
      <c r="E101" s="147">
        <v>0</v>
      </c>
      <c r="F101" s="147">
        <v>0</v>
      </c>
      <c r="G101" s="147">
        <v>0</v>
      </c>
      <c r="H101" s="232">
        <f t="shared" si="55"/>
        <v>0</v>
      </c>
      <c r="I101" s="147">
        <v>0</v>
      </c>
      <c r="J101" s="147">
        <v>0</v>
      </c>
      <c r="K101" s="147">
        <v>0</v>
      </c>
      <c r="L101" s="147">
        <v>0</v>
      </c>
      <c r="M101" s="232">
        <f t="shared" si="56"/>
        <v>0</v>
      </c>
      <c r="N101" s="147">
        <v>0</v>
      </c>
      <c r="O101" s="147">
        <v>0</v>
      </c>
      <c r="P101" s="147">
        <v>0</v>
      </c>
      <c r="Q101" s="149">
        <v>0</v>
      </c>
      <c r="AY101" t="s">
        <v>112</v>
      </c>
      <c r="AZ101">
        <v>213</v>
      </c>
    </row>
    <row r="102" spans="1:52" x14ac:dyDescent="0.25">
      <c r="A102" s="319" t="s">
        <v>7</v>
      </c>
      <c r="B102" s="320" t="s">
        <v>156</v>
      </c>
      <c r="C102" s="117">
        <f t="shared" ref="C102:Q102" si="57">SUM(C103:C107)</f>
        <v>0</v>
      </c>
      <c r="D102" s="321">
        <f t="shared" si="57"/>
        <v>0</v>
      </c>
      <c r="E102" s="322">
        <f t="shared" si="57"/>
        <v>0</v>
      </c>
      <c r="F102" s="322">
        <f t="shared" si="57"/>
        <v>0</v>
      </c>
      <c r="G102" s="323">
        <f t="shared" si="57"/>
        <v>0</v>
      </c>
      <c r="H102" s="117">
        <f t="shared" si="57"/>
        <v>0</v>
      </c>
      <c r="I102" s="321">
        <f t="shared" si="57"/>
        <v>0</v>
      </c>
      <c r="J102" s="322">
        <f t="shared" si="57"/>
        <v>0</v>
      </c>
      <c r="K102" s="322">
        <f t="shared" si="57"/>
        <v>0</v>
      </c>
      <c r="L102" s="323">
        <f t="shared" si="57"/>
        <v>0</v>
      </c>
      <c r="M102" s="117">
        <f t="shared" si="57"/>
        <v>0</v>
      </c>
      <c r="N102" s="321">
        <f t="shared" si="57"/>
        <v>0</v>
      </c>
      <c r="O102" s="322">
        <f t="shared" si="57"/>
        <v>0</v>
      </c>
      <c r="P102" s="322">
        <f t="shared" si="57"/>
        <v>0</v>
      </c>
      <c r="Q102" s="324">
        <f t="shared" si="57"/>
        <v>0</v>
      </c>
      <c r="AZ102">
        <v>214</v>
      </c>
    </row>
    <row r="103" spans="1:52" x14ac:dyDescent="0.25">
      <c r="A103" s="223" t="s">
        <v>171</v>
      </c>
      <c r="B103" s="27" t="s">
        <v>156</v>
      </c>
      <c r="C103" s="232">
        <f t="shared" ref="C103:C107" si="58">SUM(D103:G103)</f>
        <v>0</v>
      </c>
      <c r="D103" s="147">
        <v>0</v>
      </c>
      <c r="E103" s="147">
        <v>0</v>
      </c>
      <c r="F103" s="147">
        <v>0</v>
      </c>
      <c r="G103" s="147">
        <v>0</v>
      </c>
      <c r="H103" s="232">
        <f t="shared" ref="H103:H107" si="59">SUM(I103:L103)</f>
        <v>0</v>
      </c>
      <c r="I103" s="147">
        <v>0</v>
      </c>
      <c r="J103" s="147">
        <v>0</v>
      </c>
      <c r="K103" s="147">
        <v>0</v>
      </c>
      <c r="L103" s="147">
        <v>0</v>
      </c>
      <c r="M103" s="232">
        <f t="shared" ref="M103:M107" si="60">SUM(N103:Q103)</f>
        <v>0</v>
      </c>
      <c r="N103" s="147">
        <v>0</v>
      </c>
      <c r="O103" s="147">
        <v>0</v>
      </c>
      <c r="P103" s="147">
        <v>0</v>
      </c>
      <c r="Q103" s="149">
        <v>0</v>
      </c>
      <c r="AY103" t="s">
        <v>112</v>
      </c>
      <c r="AZ103">
        <v>215</v>
      </c>
    </row>
    <row r="104" spans="1:52" x14ac:dyDescent="0.25">
      <c r="A104" s="223" t="s">
        <v>172</v>
      </c>
      <c r="B104" s="27" t="s">
        <v>156</v>
      </c>
      <c r="C104" s="232">
        <f t="shared" si="58"/>
        <v>0</v>
      </c>
      <c r="D104" s="147">
        <v>0</v>
      </c>
      <c r="E104" s="147">
        <v>0</v>
      </c>
      <c r="F104" s="147">
        <v>0</v>
      </c>
      <c r="G104" s="147">
        <v>0</v>
      </c>
      <c r="H104" s="232">
        <f t="shared" si="59"/>
        <v>0</v>
      </c>
      <c r="I104" s="147">
        <v>0</v>
      </c>
      <c r="J104" s="147">
        <v>0</v>
      </c>
      <c r="K104" s="147">
        <v>0</v>
      </c>
      <c r="L104" s="147">
        <v>0</v>
      </c>
      <c r="M104" s="232">
        <f t="shared" si="60"/>
        <v>0</v>
      </c>
      <c r="N104" s="147">
        <v>0</v>
      </c>
      <c r="O104" s="147">
        <v>0</v>
      </c>
      <c r="P104" s="147">
        <v>0</v>
      </c>
      <c r="Q104" s="149">
        <v>0</v>
      </c>
      <c r="AY104" t="s">
        <v>112</v>
      </c>
      <c r="AZ104">
        <v>216</v>
      </c>
    </row>
    <row r="105" spans="1:52" x14ac:dyDescent="0.25">
      <c r="A105" s="223" t="s">
        <v>173</v>
      </c>
      <c r="B105" s="27" t="s">
        <v>156</v>
      </c>
      <c r="C105" s="232">
        <f t="shared" si="58"/>
        <v>0</v>
      </c>
      <c r="D105" s="147">
        <v>0</v>
      </c>
      <c r="E105" s="147">
        <v>0</v>
      </c>
      <c r="F105" s="147">
        <v>0</v>
      </c>
      <c r="G105" s="147">
        <v>0</v>
      </c>
      <c r="H105" s="232">
        <f t="shared" si="59"/>
        <v>0</v>
      </c>
      <c r="I105" s="147">
        <v>0</v>
      </c>
      <c r="J105" s="147">
        <v>0</v>
      </c>
      <c r="K105" s="147">
        <v>0</v>
      </c>
      <c r="L105" s="147">
        <v>0</v>
      </c>
      <c r="M105" s="232">
        <f t="shared" si="60"/>
        <v>0</v>
      </c>
      <c r="N105" s="147">
        <v>0</v>
      </c>
      <c r="O105" s="147">
        <v>0</v>
      </c>
      <c r="P105" s="147">
        <v>0</v>
      </c>
      <c r="Q105" s="149">
        <v>0</v>
      </c>
      <c r="AY105" t="s">
        <v>112</v>
      </c>
      <c r="AZ105">
        <v>217</v>
      </c>
    </row>
    <row r="106" spans="1:52" x14ac:dyDescent="0.25">
      <c r="A106" s="223" t="s">
        <v>175</v>
      </c>
      <c r="B106" s="27" t="s">
        <v>156</v>
      </c>
      <c r="C106" s="232">
        <f t="shared" si="58"/>
        <v>0</v>
      </c>
      <c r="D106" s="147">
        <v>0</v>
      </c>
      <c r="E106" s="147">
        <v>0</v>
      </c>
      <c r="F106" s="147">
        <v>0</v>
      </c>
      <c r="G106" s="147">
        <v>0</v>
      </c>
      <c r="H106" s="232">
        <f t="shared" si="59"/>
        <v>0</v>
      </c>
      <c r="I106" s="147">
        <v>0</v>
      </c>
      <c r="J106" s="147">
        <v>0</v>
      </c>
      <c r="K106" s="147">
        <v>0</v>
      </c>
      <c r="L106" s="147">
        <v>0</v>
      </c>
      <c r="M106" s="232">
        <f t="shared" si="60"/>
        <v>0</v>
      </c>
      <c r="N106" s="147">
        <v>0</v>
      </c>
      <c r="O106" s="147">
        <v>0</v>
      </c>
      <c r="P106" s="147">
        <v>0</v>
      </c>
      <c r="Q106" s="149">
        <v>0</v>
      </c>
      <c r="AY106" t="s">
        <v>112</v>
      </c>
      <c r="AZ106">
        <v>218</v>
      </c>
    </row>
    <row r="107" spans="1:52" x14ac:dyDescent="0.25">
      <c r="A107" s="223" t="s">
        <v>174</v>
      </c>
      <c r="B107" s="27" t="s">
        <v>156</v>
      </c>
      <c r="C107" s="232">
        <f t="shared" si="58"/>
        <v>0</v>
      </c>
      <c r="D107" s="147">
        <v>0</v>
      </c>
      <c r="E107" s="147">
        <v>0</v>
      </c>
      <c r="F107" s="147">
        <v>0</v>
      </c>
      <c r="G107" s="147">
        <v>0</v>
      </c>
      <c r="H107" s="232">
        <f t="shared" si="59"/>
        <v>0</v>
      </c>
      <c r="I107" s="147">
        <v>0</v>
      </c>
      <c r="J107" s="147">
        <v>0</v>
      </c>
      <c r="K107" s="147">
        <v>0</v>
      </c>
      <c r="L107" s="147">
        <v>0</v>
      </c>
      <c r="M107" s="232">
        <f t="shared" si="60"/>
        <v>0</v>
      </c>
      <c r="N107" s="147">
        <v>0</v>
      </c>
      <c r="O107" s="147">
        <v>0</v>
      </c>
      <c r="P107" s="147">
        <v>0</v>
      </c>
      <c r="Q107" s="149">
        <v>0</v>
      </c>
      <c r="AY107" t="s">
        <v>112</v>
      </c>
      <c r="AZ107">
        <v>225</v>
      </c>
    </row>
    <row r="108" spans="1:52" x14ac:dyDescent="0.25">
      <c r="A108" s="319" t="s">
        <v>10</v>
      </c>
      <c r="B108" s="320" t="s">
        <v>156</v>
      </c>
      <c r="C108" s="117">
        <f t="shared" ref="C108:Q108" si="61">SUM(C109:C113)</f>
        <v>0</v>
      </c>
      <c r="D108" s="321">
        <f t="shared" si="61"/>
        <v>0</v>
      </c>
      <c r="E108" s="322">
        <f t="shared" si="61"/>
        <v>0</v>
      </c>
      <c r="F108" s="322">
        <f t="shared" si="61"/>
        <v>0</v>
      </c>
      <c r="G108" s="323">
        <f t="shared" si="61"/>
        <v>0</v>
      </c>
      <c r="H108" s="117">
        <f t="shared" si="61"/>
        <v>0</v>
      </c>
      <c r="I108" s="321">
        <f t="shared" si="61"/>
        <v>0</v>
      </c>
      <c r="J108" s="322">
        <f t="shared" si="61"/>
        <v>0</v>
      </c>
      <c r="K108" s="322">
        <f t="shared" si="61"/>
        <v>0</v>
      </c>
      <c r="L108" s="323">
        <f t="shared" si="61"/>
        <v>0</v>
      </c>
      <c r="M108" s="117">
        <f t="shared" si="61"/>
        <v>0</v>
      </c>
      <c r="N108" s="321">
        <f t="shared" si="61"/>
        <v>0</v>
      </c>
      <c r="O108" s="322">
        <f t="shared" si="61"/>
        <v>0</v>
      </c>
      <c r="P108" s="322">
        <f t="shared" si="61"/>
        <v>0</v>
      </c>
      <c r="Q108" s="324">
        <f t="shared" si="61"/>
        <v>0</v>
      </c>
      <c r="R108" s="4"/>
      <c r="S108" s="4"/>
      <c r="T108" s="4"/>
      <c r="U108" s="4"/>
      <c r="V108" s="4"/>
      <c r="W108" s="4"/>
      <c r="Y108" s="4"/>
      <c r="Z108" s="4"/>
      <c r="AA108" s="4"/>
      <c r="AB108" s="4"/>
      <c r="AD108" s="4"/>
      <c r="AE108" s="4"/>
      <c r="AF108" s="4"/>
      <c r="AG108" s="4"/>
      <c r="AI108" s="4"/>
      <c r="AJ108" s="4"/>
      <c r="AK108" s="4"/>
      <c r="AL108" s="4"/>
      <c r="AZ108">
        <v>226</v>
      </c>
    </row>
    <row r="109" spans="1:52" x14ac:dyDescent="0.25">
      <c r="A109" s="223" t="s">
        <v>171</v>
      </c>
      <c r="B109" s="27" t="s">
        <v>156</v>
      </c>
      <c r="C109" s="232">
        <f t="shared" ref="C109:C113" si="62">G109</f>
        <v>0</v>
      </c>
      <c r="D109" s="147">
        <v>0</v>
      </c>
      <c r="E109" s="147">
        <v>0</v>
      </c>
      <c r="F109" s="147">
        <v>0</v>
      </c>
      <c r="G109" s="147">
        <v>0</v>
      </c>
      <c r="H109" s="232">
        <f t="shared" ref="H109:H113" si="63">L109</f>
        <v>0</v>
      </c>
      <c r="I109" s="147">
        <v>0</v>
      </c>
      <c r="J109" s="147">
        <v>0</v>
      </c>
      <c r="K109" s="147">
        <v>0</v>
      </c>
      <c r="L109" s="147">
        <v>0</v>
      </c>
      <c r="M109" s="232">
        <f t="shared" ref="M109:M113" si="64">Q109</f>
        <v>0</v>
      </c>
      <c r="N109" s="147">
        <v>0</v>
      </c>
      <c r="O109" s="147">
        <v>0</v>
      </c>
      <c r="P109" s="147">
        <v>0</v>
      </c>
      <c r="Q109" s="149">
        <v>0</v>
      </c>
      <c r="R109" s="4"/>
      <c r="S109" s="4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Y109" t="s">
        <v>112</v>
      </c>
      <c r="AZ109">
        <v>227</v>
      </c>
    </row>
    <row r="110" spans="1:52" x14ac:dyDescent="0.25">
      <c r="A110" s="223" t="s">
        <v>172</v>
      </c>
      <c r="B110" s="27" t="s">
        <v>156</v>
      </c>
      <c r="C110" s="232">
        <f t="shared" si="62"/>
        <v>0</v>
      </c>
      <c r="D110" s="147">
        <v>0</v>
      </c>
      <c r="E110" s="147">
        <v>0</v>
      </c>
      <c r="F110" s="147">
        <v>0</v>
      </c>
      <c r="G110" s="147">
        <v>0</v>
      </c>
      <c r="H110" s="232">
        <f t="shared" si="63"/>
        <v>0</v>
      </c>
      <c r="I110" s="147">
        <v>0</v>
      </c>
      <c r="J110" s="147">
        <v>0</v>
      </c>
      <c r="K110" s="147">
        <v>0</v>
      </c>
      <c r="L110" s="147">
        <v>0</v>
      </c>
      <c r="M110" s="232">
        <f t="shared" si="64"/>
        <v>0</v>
      </c>
      <c r="N110" s="147">
        <v>0</v>
      </c>
      <c r="O110" s="147">
        <v>0</v>
      </c>
      <c r="P110" s="147">
        <v>0</v>
      </c>
      <c r="Q110" s="149">
        <v>0</v>
      </c>
      <c r="R110" s="4"/>
      <c r="S110" s="4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Y110" t="s">
        <v>112</v>
      </c>
      <c r="AZ110">
        <v>228</v>
      </c>
    </row>
    <row r="111" spans="1:52" x14ac:dyDescent="0.25">
      <c r="A111" s="223" t="s">
        <v>173</v>
      </c>
      <c r="B111" s="27" t="s">
        <v>156</v>
      </c>
      <c r="C111" s="232">
        <f t="shared" si="62"/>
        <v>0</v>
      </c>
      <c r="D111" s="147">
        <v>0</v>
      </c>
      <c r="E111" s="147">
        <v>0</v>
      </c>
      <c r="F111" s="147">
        <v>0</v>
      </c>
      <c r="G111" s="147">
        <v>0</v>
      </c>
      <c r="H111" s="232">
        <f t="shared" si="63"/>
        <v>0</v>
      </c>
      <c r="I111" s="147">
        <v>0</v>
      </c>
      <c r="J111" s="147">
        <v>0</v>
      </c>
      <c r="K111" s="147">
        <v>0</v>
      </c>
      <c r="L111" s="147">
        <v>0</v>
      </c>
      <c r="M111" s="232">
        <f t="shared" si="64"/>
        <v>0</v>
      </c>
      <c r="N111" s="147">
        <v>0</v>
      </c>
      <c r="O111" s="147">
        <v>0</v>
      </c>
      <c r="P111" s="147">
        <v>0</v>
      </c>
      <c r="Q111" s="149">
        <v>0</v>
      </c>
      <c r="R111" s="4"/>
      <c r="S111" s="4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Y111" t="s">
        <v>112</v>
      </c>
      <c r="AZ111">
        <v>229</v>
      </c>
    </row>
    <row r="112" spans="1:52" x14ac:dyDescent="0.25">
      <c r="A112" s="223" t="s">
        <v>175</v>
      </c>
      <c r="B112" s="27" t="s">
        <v>156</v>
      </c>
      <c r="C112" s="232">
        <f t="shared" si="62"/>
        <v>0</v>
      </c>
      <c r="D112" s="147">
        <v>0</v>
      </c>
      <c r="E112" s="147">
        <v>0</v>
      </c>
      <c r="F112" s="147">
        <v>0</v>
      </c>
      <c r="G112" s="147">
        <v>0</v>
      </c>
      <c r="H112" s="232">
        <f t="shared" si="63"/>
        <v>0</v>
      </c>
      <c r="I112" s="147">
        <v>0</v>
      </c>
      <c r="J112" s="147">
        <v>0</v>
      </c>
      <c r="K112" s="147">
        <v>0</v>
      </c>
      <c r="L112" s="147">
        <v>0</v>
      </c>
      <c r="M112" s="232">
        <f t="shared" si="64"/>
        <v>0</v>
      </c>
      <c r="N112" s="147">
        <v>0</v>
      </c>
      <c r="O112" s="147">
        <v>0</v>
      </c>
      <c r="P112" s="147">
        <v>0</v>
      </c>
      <c r="Q112" s="149">
        <v>0</v>
      </c>
      <c r="R112" s="4"/>
      <c r="S112" s="4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Y112" t="s">
        <v>112</v>
      </c>
      <c r="AZ112">
        <v>230</v>
      </c>
    </row>
    <row r="113" spans="1:64" ht="15.75" thickBot="1" x14ac:dyDescent="0.3">
      <c r="A113" s="224" t="s">
        <v>174</v>
      </c>
      <c r="B113" s="81" t="s">
        <v>156</v>
      </c>
      <c r="C113" s="317">
        <f t="shared" si="62"/>
        <v>0</v>
      </c>
      <c r="D113" s="148">
        <v>0</v>
      </c>
      <c r="E113" s="148">
        <v>0</v>
      </c>
      <c r="F113" s="148">
        <v>0</v>
      </c>
      <c r="G113" s="148">
        <v>0</v>
      </c>
      <c r="H113" s="317">
        <f t="shared" si="63"/>
        <v>0</v>
      </c>
      <c r="I113" s="148">
        <v>0</v>
      </c>
      <c r="J113" s="148">
        <v>0</v>
      </c>
      <c r="K113" s="148">
        <v>0</v>
      </c>
      <c r="L113" s="148">
        <v>0</v>
      </c>
      <c r="M113" s="317">
        <f t="shared" si="64"/>
        <v>0</v>
      </c>
      <c r="N113" s="148">
        <v>0</v>
      </c>
      <c r="O113" s="148">
        <v>0</v>
      </c>
      <c r="P113" s="148">
        <v>0</v>
      </c>
      <c r="Q113" s="150">
        <v>0</v>
      </c>
      <c r="R113" s="4"/>
      <c r="S113" s="4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Y113" t="s">
        <v>112</v>
      </c>
      <c r="AZ113">
        <v>237</v>
      </c>
    </row>
    <row r="114" spans="1:64" ht="15.75" thickBot="1" x14ac:dyDescent="0.3">
      <c r="H114" s="2"/>
      <c r="Y114" s="2"/>
      <c r="Z114" s="2"/>
    </row>
    <row r="115" spans="1:64" ht="57.75" thickBot="1" x14ac:dyDescent="0.3">
      <c r="A115" s="106" t="s">
        <v>168</v>
      </c>
      <c r="B115" s="338" t="s">
        <v>72</v>
      </c>
      <c r="C115" s="406">
        <f t="shared" ref="C115:Q115" si="65">SUM(C116:C120)</f>
        <v>0</v>
      </c>
      <c r="D115" s="407">
        <f t="shared" si="65"/>
        <v>0</v>
      </c>
      <c r="E115" s="408">
        <f t="shared" si="65"/>
        <v>0</v>
      </c>
      <c r="F115" s="408">
        <f t="shared" si="65"/>
        <v>0</v>
      </c>
      <c r="G115" s="409">
        <f t="shared" si="65"/>
        <v>0</v>
      </c>
      <c r="H115" s="406">
        <f t="shared" si="65"/>
        <v>0</v>
      </c>
      <c r="I115" s="407">
        <f t="shared" si="65"/>
        <v>0</v>
      </c>
      <c r="J115" s="408">
        <f t="shared" si="65"/>
        <v>0</v>
      </c>
      <c r="K115" s="408">
        <f t="shared" si="65"/>
        <v>0</v>
      </c>
      <c r="L115" s="409">
        <f t="shared" si="65"/>
        <v>0</v>
      </c>
      <c r="M115" s="406">
        <f t="shared" si="65"/>
        <v>0</v>
      </c>
      <c r="N115" s="407">
        <f t="shared" si="65"/>
        <v>0</v>
      </c>
      <c r="O115" s="408">
        <f t="shared" si="65"/>
        <v>0</v>
      </c>
      <c r="P115" s="408">
        <f t="shared" si="65"/>
        <v>0</v>
      </c>
      <c r="Q115" s="409">
        <f t="shared" si="65"/>
        <v>0</v>
      </c>
      <c r="Y115" s="2"/>
      <c r="Z115" s="2"/>
    </row>
    <row r="116" spans="1:64" x14ac:dyDescent="0.25">
      <c r="A116" s="336" t="s">
        <v>171</v>
      </c>
      <c r="B116" s="337" t="s">
        <v>156</v>
      </c>
      <c r="C116" s="410">
        <f t="shared" ref="C116:Q116" si="66">C67-(C73+C79+C97+C103+C85+C91)-C109</f>
        <v>0</v>
      </c>
      <c r="D116" s="411">
        <f t="shared" si="66"/>
        <v>0</v>
      </c>
      <c r="E116" s="412">
        <f t="shared" si="66"/>
        <v>0</v>
      </c>
      <c r="F116" s="412">
        <f t="shared" si="66"/>
        <v>0</v>
      </c>
      <c r="G116" s="413">
        <f t="shared" si="66"/>
        <v>0</v>
      </c>
      <c r="H116" s="410">
        <f t="shared" si="66"/>
        <v>0</v>
      </c>
      <c r="I116" s="411">
        <f t="shared" si="66"/>
        <v>0</v>
      </c>
      <c r="J116" s="412">
        <f t="shared" si="66"/>
        <v>0</v>
      </c>
      <c r="K116" s="412">
        <f t="shared" si="66"/>
        <v>0</v>
      </c>
      <c r="L116" s="413">
        <f t="shared" si="66"/>
        <v>0</v>
      </c>
      <c r="M116" s="410">
        <f t="shared" si="66"/>
        <v>0</v>
      </c>
      <c r="N116" s="411">
        <f t="shared" si="66"/>
        <v>0</v>
      </c>
      <c r="O116" s="412">
        <f t="shared" si="66"/>
        <v>0</v>
      </c>
      <c r="P116" s="412">
        <f t="shared" si="66"/>
        <v>0</v>
      </c>
      <c r="Q116" s="413">
        <f t="shared" si="66"/>
        <v>0</v>
      </c>
      <c r="Y116" s="2"/>
      <c r="Z116" s="2"/>
    </row>
    <row r="117" spans="1:64" x14ac:dyDescent="0.25">
      <c r="A117" s="333" t="s">
        <v>172</v>
      </c>
      <c r="B117" s="85" t="s">
        <v>156</v>
      </c>
      <c r="C117" s="414">
        <f t="shared" ref="C117:Q117" si="67">C68-(C74+C80+C98+C104+C86+C92)-C110</f>
        <v>0</v>
      </c>
      <c r="D117" s="415">
        <f t="shared" si="67"/>
        <v>0</v>
      </c>
      <c r="E117" s="416">
        <f t="shared" si="67"/>
        <v>0</v>
      </c>
      <c r="F117" s="416">
        <f t="shared" si="67"/>
        <v>0</v>
      </c>
      <c r="G117" s="417">
        <f t="shared" si="67"/>
        <v>0</v>
      </c>
      <c r="H117" s="414">
        <f t="shared" si="67"/>
        <v>0</v>
      </c>
      <c r="I117" s="415">
        <f t="shared" si="67"/>
        <v>0</v>
      </c>
      <c r="J117" s="416">
        <f t="shared" si="67"/>
        <v>0</v>
      </c>
      <c r="K117" s="416">
        <f t="shared" si="67"/>
        <v>0</v>
      </c>
      <c r="L117" s="417">
        <f t="shared" si="67"/>
        <v>0</v>
      </c>
      <c r="M117" s="414">
        <f t="shared" si="67"/>
        <v>0</v>
      </c>
      <c r="N117" s="415">
        <f t="shared" si="67"/>
        <v>0</v>
      </c>
      <c r="O117" s="416">
        <f t="shared" si="67"/>
        <v>0</v>
      </c>
      <c r="P117" s="416">
        <f t="shared" si="67"/>
        <v>0</v>
      </c>
      <c r="Q117" s="417">
        <f t="shared" si="67"/>
        <v>0</v>
      </c>
      <c r="Y117" s="2"/>
      <c r="Z117" s="2"/>
    </row>
    <row r="118" spans="1:64" x14ac:dyDescent="0.25">
      <c r="A118" s="333" t="s">
        <v>173</v>
      </c>
      <c r="B118" s="85" t="s">
        <v>156</v>
      </c>
      <c r="C118" s="414">
        <f t="shared" ref="C118:Q118" si="68">C69-(C75+C81+C99+C105+C87+C93)-C111</f>
        <v>0</v>
      </c>
      <c r="D118" s="415">
        <f t="shared" si="68"/>
        <v>0</v>
      </c>
      <c r="E118" s="416">
        <f t="shared" si="68"/>
        <v>0</v>
      </c>
      <c r="F118" s="416">
        <f t="shared" si="68"/>
        <v>0</v>
      </c>
      <c r="G118" s="417">
        <f t="shared" si="68"/>
        <v>0</v>
      </c>
      <c r="H118" s="414">
        <f t="shared" si="68"/>
        <v>0</v>
      </c>
      <c r="I118" s="415">
        <f t="shared" si="68"/>
        <v>0</v>
      </c>
      <c r="J118" s="416">
        <f t="shared" si="68"/>
        <v>0</v>
      </c>
      <c r="K118" s="416">
        <f t="shared" si="68"/>
        <v>0</v>
      </c>
      <c r="L118" s="417">
        <f t="shared" si="68"/>
        <v>0</v>
      </c>
      <c r="M118" s="414">
        <f t="shared" si="68"/>
        <v>0</v>
      </c>
      <c r="N118" s="415">
        <f t="shared" si="68"/>
        <v>0</v>
      </c>
      <c r="O118" s="416">
        <f t="shared" si="68"/>
        <v>0</v>
      </c>
      <c r="P118" s="416">
        <f t="shared" si="68"/>
        <v>0</v>
      </c>
      <c r="Q118" s="417">
        <f t="shared" si="68"/>
        <v>0</v>
      </c>
      <c r="Y118" s="2"/>
      <c r="Z118" s="2"/>
    </row>
    <row r="119" spans="1:64" x14ac:dyDescent="0.25">
      <c r="A119" s="333" t="s">
        <v>175</v>
      </c>
      <c r="B119" s="85" t="s">
        <v>156</v>
      </c>
      <c r="C119" s="414">
        <f t="shared" ref="C119:Q119" si="69">C70-(C76+C82+C100+C106+C88+C94)-C112</f>
        <v>0</v>
      </c>
      <c r="D119" s="415">
        <f t="shared" si="69"/>
        <v>0</v>
      </c>
      <c r="E119" s="416">
        <f t="shared" si="69"/>
        <v>0</v>
      </c>
      <c r="F119" s="416">
        <f t="shared" si="69"/>
        <v>0</v>
      </c>
      <c r="G119" s="417">
        <f t="shared" si="69"/>
        <v>0</v>
      </c>
      <c r="H119" s="414">
        <f t="shared" si="69"/>
        <v>0</v>
      </c>
      <c r="I119" s="415">
        <f t="shared" si="69"/>
        <v>0</v>
      </c>
      <c r="J119" s="416">
        <f t="shared" si="69"/>
        <v>0</v>
      </c>
      <c r="K119" s="416">
        <f t="shared" si="69"/>
        <v>0</v>
      </c>
      <c r="L119" s="417">
        <f t="shared" si="69"/>
        <v>0</v>
      </c>
      <c r="M119" s="414">
        <f t="shared" si="69"/>
        <v>0</v>
      </c>
      <c r="N119" s="415">
        <f t="shared" si="69"/>
        <v>0</v>
      </c>
      <c r="O119" s="416">
        <f t="shared" si="69"/>
        <v>0</v>
      </c>
      <c r="P119" s="416">
        <f t="shared" si="69"/>
        <v>0</v>
      </c>
      <c r="Q119" s="417">
        <f t="shared" si="69"/>
        <v>0</v>
      </c>
      <c r="Y119" s="2"/>
      <c r="Z119" s="2"/>
    </row>
    <row r="120" spans="1:64" ht="15.75" thickBot="1" x14ac:dyDescent="0.3">
      <c r="A120" s="334" t="s">
        <v>174</v>
      </c>
      <c r="B120" s="189" t="s">
        <v>156</v>
      </c>
      <c r="C120" s="418">
        <f t="shared" ref="C120:Q120" si="70">C71-(C77+C83+C101+C107+C89+C95)-C113</f>
        <v>0</v>
      </c>
      <c r="D120" s="419">
        <f t="shared" si="70"/>
        <v>0</v>
      </c>
      <c r="E120" s="420">
        <f t="shared" si="70"/>
        <v>0</v>
      </c>
      <c r="F120" s="420">
        <f t="shared" si="70"/>
        <v>0</v>
      </c>
      <c r="G120" s="421">
        <f t="shared" si="70"/>
        <v>0</v>
      </c>
      <c r="H120" s="418">
        <f t="shared" si="70"/>
        <v>0</v>
      </c>
      <c r="I120" s="419">
        <f t="shared" si="70"/>
        <v>0</v>
      </c>
      <c r="J120" s="420">
        <f t="shared" si="70"/>
        <v>0</v>
      </c>
      <c r="K120" s="420">
        <f t="shared" si="70"/>
        <v>0</v>
      </c>
      <c r="L120" s="421">
        <f t="shared" si="70"/>
        <v>0</v>
      </c>
      <c r="M120" s="418">
        <f t="shared" si="70"/>
        <v>0</v>
      </c>
      <c r="N120" s="419">
        <f t="shared" si="70"/>
        <v>0</v>
      </c>
      <c r="O120" s="420">
        <f t="shared" si="70"/>
        <v>0</v>
      </c>
      <c r="P120" s="420">
        <f t="shared" si="70"/>
        <v>0</v>
      </c>
      <c r="Q120" s="421">
        <f t="shared" si="70"/>
        <v>0</v>
      </c>
      <c r="Y120" s="2"/>
      <c r="Z120" s="2"/>
    </row>
    <row r="121" spans="1:64" ht="15.75" thickBot="1" x14ac:dyDescent="0.3">
      <c r="H121" s="2"/>
      <c r="Y121" s="2"/>
      <c r="Z121" s="2"/>
    </row>
    <row r="122" spans="1:64" ht="43.5" thickBot="1" x14ac:dyDescent="0.3">
      <c r="A122" s="106" t="s">
        <v>169</v>
      </c>
      <c r="B122" s="55"/>
      <c r="C122" s="339" t="str">
        <f t="shared" ref="C122:Q122" si="71">IF(SUM(C49:C53,C55:C59,C61:C65,C73:C77,C79:C83,C85:C89,,,C91:C95,C97:C101,C103:C107,C109:C113)&gt;0,"Проверка пройдена","Заполните данные в балансе")</f>
        <v>Заполните данные в балансе</v>
      </c>
      <c r="D122" s="340" t="str">
        <f t="shared" si="71"/>
        <v>Заполните данные в балансе</v>
      </c>
      <c r="E122" s="341" t="str">
        <f t="shared" si="71"/>
        <v>Заполните данные в балансе</v>
      </c>
      <c r="F122" s="341" t="str">
        <f t="shared" si="71"/>
        <v>Заполните данные в балансе</v>
      </c>
      <c r="G122" s="342" t="str">
        <f t="shared" si="71"/>
        <v>Заполните данные в балансе</v>
      </c>
      <c r="H122" s="339" t="str">
        <f t="shared" si="71"/>
        <v>Заполните данные в балансе</v>
      </c>
      <c r="I122" s="340" t="str">
        <f t="shared" si="71"/>
        <v>Заполните данные в балансе</v>
      </c>
      <c r="J122" s="341" t="str">
        <f t="shared" si="71"/>
        <v>Заполните данные в балансе</v>
      </c>
      <c r="K122" s="341" t="str">
        <f t="shared" si="71"/>
        <v>Заполните данные в балансе</v>
      </c>
      <c r="L122" s="342" t="str">
        <f t="shared" si="71"/>
        <v>Заполните данные в балансе</v>
      </c>
      <c r="M122" s="339" t="str">
        <f t="shared" si="71"/>
        <v>Заполните данные в балансе</v>
      </c>
      <c r="N122" s="340" t="str">
        <f t="shared" si="71"/>
        <v>Заполните данные в балансе</v>
      </c>
      <c r="O122" s="341" t="str">
        <f t="shared" si="71"/>
        <v>Заполните данные в балансе</v>
      </c>
      <c r="P122" s="341" t="str">
        <f t="shared" si="71"/>
        <v>Заполните данные в балансе</v>
      </c>
      <c r="Q122" s="342" t="str">
        <f t="shared" si="71"/>
        <v>Заполните данные в балансе</v>
      </c>
      <c r="Y122" s="2"/>
      <c r="Z122" s="2"/>
    </row>
    <row r="123" spans="1:64" x14ac:dyDescent="0.25">
      <c r="D123" s="2"/>
      <c r="H123" s="2"/>
      <c r="Y123" s="2"/>
      <c r="Z123" s="2"/>
    </row>
    <row r="124" spans="1:64" x14ac:dyDescent="0.25">
      <c r="A124" s="220" t="s">
        <v>32</v>
      </c>
      <c r="B124" s="78"/>
      <c r="C124" s="4"/>
      <c r="D124" s="4"/>
      <c r="E124" s="4"/>
      <c r="F124" s="4"/>
      <c r="G124" s="4"/>
      <c r="H124" s="7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U124" s="4"/>
      <c r="AV124" s="4"/>
      <c r="AW124" s="4"/>
    </row>
    <row r="125" spans="1:64" x14ac:dyDescent="0.25">
      <c r="A125" s="217" t="s">
        <v>162</v>
      </c>
      <c r="B125" s="7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</row>
    <row r="126" spans="1:64" ht="15.75" thickBot="1" x14ac:dyDescent="0.3">
      <c r="A126" s="217" t="s">
        <v>163</v>
      </c>
      <c r="B126" s="7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</row>
    <row r="127" spans="1:64" ht="14.45" customHeight="1" x14ac:dyDescent="0.25">
      <c r="A127" s="558" t="s">
        <v>26</v>
      </c>
      <c r="B127" s="560" t="s">
        <v>72</v>
      </c>
      <c r="C127" s="568" t="str">
        <f>(YEAR(Test_date)-7)&amp;" год"</f>
        <v>2012 год</v>
      </c>
      <c r="D127" s="566" t="str">
        <f>C127</f>
        <v>2012 год</v>
      </c>
      <c r="E127" s="554"/>
      <c r="F127" s="554"/>
      <c r="G127" s="567"/>
      <c r="H127" s="568" t="str">
        <f>(LEFT(C127,4)+1)&amp;" год"</f>
        <v>2013 год</v>
      </c>
      <c r="I127" s="566" t="str">
        <f>H127</f>
        <v>2013 год</v>
      </c>
      <c r="J127" s="554"/>
      <c r="K127" s="554"/>
      <c r="L127" s="567"/>
      <c r="M127" s="568" t="str">
        <f>(LEFT(H127,4)+1)&amp;" год"</f>
        <v>2014 год</v>
      </c>
      <c r="N127" s="566" t="str">
        <f>M127</f>
        <v>2014 год</v>
      </c>
      <c r="O127" s="554"/>
      <c r="P127" s="554"/>
      <c r="Q127" s="567"/>
      <c r="R127" s="568" t="str">
        <f>(LEFT(M127,4)+1)&amp;" год"</f>
        <v>2015 год</v>
      </c>
      <c r="S127" s="566" t="str">
        <f>R127</f>
        <v>2015 год</v>
      </c>
      <c r="T127" s="554"/>
      <c r="U127" s="554"/>
      <c r="V127" s="567"/>
      <c r="W127" s="568" t="str">
        <f>(LEFT(R127,4)+1)&amp;" год"</f>
        <v>2016 год</v>
      </c>
      <c r="X127" s="566" t="str">
        <f>W127</f>
        <v>2016 год</v>
      </c>
      <c r="Y127" s="554"/>
      <c r="Z127" s="554"/>
      <c r="AA127" s="567"/>
      <c r="AB127" s="568" t="str">
        <f>(LEFT(W127,4)+1)&amp;" год"</f>
        <v>2017 год</v>
      </c>
      <c r="AC127" s="566" t="str">
        <f>AB127</f>
        <v>2017 год</v>
      </c>
      <c r="AD127" s="554"/>
      <c r="AE127" s="554"/>
      <c r="AF127" s="567"/>
      <c r="AG127" s="568" t="str">
        <f>(LEFT(AB127,4)+1)&amp;" год"</f>
        <v>2018 год</v>
      </c>
      <c r="AH127" s="564" t="str">
        <f>AG127</f>
        <v>2018 год</v>
      </c>
      <c r="AI127" s="556"/>
      <c r="AJ127" s="556"/>
      <c r="AK127" s="565"/>
      <c r="AL127" s="4"/>
      <c r="AM127" s="4"/>
      <c r="AT127" s="7"/>
      <c r="AU127" s="7"/>
      <c r="AV127" s="7"/>
      <c r="AW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</row>
    <row r="128" spans="1:64" ht="15.75" thickBot="1" x14ac:dyDescent="0.3">
      <c r="A128" s="559"/>
      <c r="B128" s="561"/>
      <c r="C128" s="569"/>
      <c r="D128" s="522" t="s">
        <v>1</v>
      </c>
      <c r="E128" s="523" t="s">
        <v>2</v>
      </c>
      <c r="F128" s="523" t="s">
        <v>3</v>
      </c>
      <c r="G128" s="525" t="s">
        <v>4</v>
      </c>
      <c r="H128" s="569"/>
      <c r="I128" s="526" t="s">
        <v>1</v>
      </c>
      <c r="J128" s="523" t="s">
        <v>2</v>
      </c>
      <c r="K128" s="523" t="s">
        <v>3</v>
      </c>
      <c r="L128" s="525" t="s">
        <v>4</v>
      </c>
      <c r="M128" s="569"/>
      <c r="N128" s="526" t="s">
        <v>1</v>
      </c>
      <c r="O128" s="523" t="s">
        <v>2</v>
      </c>
      <c r="P128" s="523" t="s">
        <v>3</v>
      </c>
      <c r="Q128" s="525" t="s">
        <v>4</v>
      </c>
      <c r="R128" s="569"/>
      <c r="S128" s="526" t="s">
        <v>1</v>
      </c>
      <c r="T128" s="523" t="s">
        <v>2</v>
      </c>
      <c r="U128" s="523" t="s">
        <v>3</v>
      </c>
      <c r="V128" s="524" t="s">
        <v>4</v>
      </c>
      <c r="W128" s="569"/>
      <c r="X128" s="526" t="s">
        <v>1</v>
      </c>
      <c r="Y128" s="523" t="s">
        <v>2</v>
      </c>
      <c r="Z128" s="523" t="s">
        <v>3</v>
      </c>
      <c r="AA128" s="525" t="s">
        <v>4</v>
      </c>
      <c r="AB128" s="569"/>
      <c r="AC128" s="526" t="s">
        <v>1</v>
      </c>
      <c r="AD128" s="523" t="s">
        <v>2</v>
      </c>
      <c r="AE128" s="523" t="s">
        <v>3</v>
      </c>
      <c r="AF128" s="525" t="s">
        <v>4</v>
      </c>
      <c r="AG128" s="569"/>
      <c r="AH128" s="522" t="s">
        <v>1</v>
      </c>
      <c r="AI128" s="523" t="s">
        <v>2</v>
      </c>
      <c r="AJ128" s="523" t="s">
        <v>3</v>
      </c>
      <c r="AK128" s="524" t="s">
        <v>4</v>
      </c>
      <c r="AL128" s="4"/>
      <c r="AM128" s="4"/>
      <c r="AT128" s="7"/>
      <c r="AU128" s="7"/>
      <c r="AV128" s="7"/>
      <c r="AW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</row>
    <row r="129" spans="1:64" x14ac:dyDescent="0.25">
      <c r="A129" s="325" t="s">
        <v>10</v>
      </c>
      <c r="B129" s="83" t="s">
        <v>156</v>
      </c>
      <c r="C129" s="115">
        <f t="shared" ref="C129:AK129" si="72">SUM(C130:C134)</f>
        <v>0</v>
      </c>
      <c r="D129" s="381">
        <f t="shared" si="72"/>
        <v>0</v>
      </c>
      <c r="E129" s="382">
        <f t="shared" si="72"/>
        <v>0</v>
      </c>
      <c r="F129" s="382">
        <f t="shared" si="72"/>
        <v>0</v>
      </c>
      <c r="G129" s="383">
        <f t="shared" si="72"/>
        <v>0</v>
      </c>
      <c r="H129" s="115">
        <f t="shared" si="72"/>
        <v>0</v>
      </c>
      <c r="I129" s="381">
        <f t="shared" si="72"/>
        <v>0</v>
      </c>
      <c r="J129" s="382">
        <f t="shared" si="72"/>
        <v>0</v>
      </c>
      <c r="K129" s="382">
        <f t="shared" si="72"/>
        <v>0</v>
      </c>
      <c r="L129" s="384">
        <f t="shared" si="72"/>
        <v>0</v>
      </c>
      <c r="M129" s="115">
        <f t="shared" si="72"/>
        <v>0</v>
      </c>
      <c r="N129" s="381">
        <f t="shared" si="72"/>
        <v>0</v>
      </c>
      <c r="O129" s="382">
        <f t="shared" si="72"/>
        <v>0</v>
      </c>
      <c r="P129" s="382">
        <f t="shared" si="72"/>
        <v>0</v>
      </c>
      <c r="Q129" s="383">
        <f t="shared" si="72"/>
        <v>0</v>
      </c>
      <c r="R129" s="115">
        <f t="shared" si="72"/>
        <v>0</v>
      </c>
      <c r="S129" s="381">
        <f t="shared" si="72"/>
        <v>0</v>
      </c>
      <c r="T129" s="382">
        <f t="shared" si="72"/>
        <v>0</v>
      </c>
      <c r="U129" s="382">
        <f t="shared" si="72"/>
        <v>0</v>
      </c>
      <c r="V129" s="383">
        <f t="shared" si="72"/>
        <v>0</v>
      </c>
      <c r="W129" s="115">
        <f t="shared" si="72"/>
        <v>0</v>
      </c>
      <c r="X129" s="381">
        <f t="shared" si="72"/>
        <v>0</v>
      </c>
      <c r="Y129" s="382">
        <f t="shared" si="72"/>
        <v>0</v>
      </c>
      <c r="Z129" s="382">
        <f t="shared" si="72"/>
        <v>0</v>
      </c>
      <c r="AA129" s="383">
        <f t="shared" si="72"/>
        <v>0</v>
      </c>
      <c r="AB129" s="115">
        <f t="shared" si="72"/>
        <v>0</v>
      </c>
      <c r="AC129" s="381">
        <f t="shared" si="72"/>
        <v>0</v>
      </c>
      <c r="AD129" s="382">
        <f t="shared" si="72"/>
        <v>0</v>
      </c>
      <c r="AE129" s="382">
        <f t="shared" si="72"/>
        <v>0</v>
      </c>
      <c r="AF129" s="383">
        <f t="shared" si="72"/>
        <v>0</v>
      </c>
      <c r="AG129" s="115">
        <f t="shared" si="72"/>
        <v>0</v>
      </c>
      <c r="AH129" s="381">
        <f t="shared" si="72"/>
        <v>0</v>
      </c>
      <c r="AI129" s="382">
        <f t="shared" si="72"/>
        <v>0</v>
      </c>
      <c r="AJ129" s="382">
        <f t="shared" si="72"/>
        <v>0</v>
      </c>
      <c r="AK129" s="384">
        <f t="shared" si="72"/>
        <v>0</v>
      </c>
      <c r="AL129" s="4"/>
      <c r="AM129" s="4"/>
      <c r="AT129" s="7"/>
      <c r="AU129" s="7"/>
      <c r="AV129" s="7"/>
      <c r="AW129" s="7"/>
      <c r="AZ129">
        <v>251</v>
      </c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</row>
    <row r="130" spans="1:64" x14ac:dyDescent="0.25">
      <c r="A130" s="72" t="s">
        <v>171</v>
      </c>
      <c r="B130" s="27" t="s">
        <v>156</v>
      </c>
      <c r="C130" s="124">
        <f t="shared" ref="C130:C134" si="73">G130</f>
        <v>0</v>
      </c>
      <c r="D130" s="147">
        <v>0</v>
      </c>
      <c r="E130" s="142">
        <v>0</v>
      </c>
      <c r="F130" s="142">
        <v>0</v>
      </c>
      <c r="G130" s="151">
        <v>0</v>
      </c>
      <c r="H130" s="124">
        <f t="shared" ref="H130:H134" si="74">L130</f>
        <v>0</v>
      </c>
      <c r="I130" s="147">
        <v>0</v>
      </c>
      <c r="J130" s="142">
        <v>0</v>
      </c>
      <c r="K130" s="142">
        <v>0</v>
      </c>
      <c r="L130" s="151">
        <v>0</v>
      </c>
      <c r="M130" s="124">
        <f t="shared" ref="M130:M134" si="75">Q130</f>
        <v>0</v>
      </c>
      <c r="N130" s="147">
        <v>0</v>
      </c>
      <c r="O130" s="142">
        <v>0</v>
      </c>
      <c r="P130" s="142">
        <v>0</v>
      </c>
      <c r="Q130" s="151">
        <v>0</v>
      </c>
      <c r="R130" s="124">
        <f t="shared" ref="R130:R134" si="76">V130</f>
        <v>0</v>
      </c>
      <c r="S130" s="147">
        <v>0</v>
      </c>
      <c r="T130" s="142">
        <v>0</v>
      </c>
      <c r="U130" s="142">
        <v>0</v>
      </c>
      <c r="V130" s="151">
        <v>0</v>
      </c>
      <c r="W130" s="124">
        <f t="shared" ref="W130:W134" si="77">AA130</f>
        <v>0</v>
      </c>
      <c r="X130" s="118">
        <f t="shared" ref="X130:AA134" si="78">D109</f>
        <v>0</v>
      </c>
      <c r="Y130" s="116">
        <f t="shared" si="78"/>
        <v>0</v>
      </c>
      <c r="Z130" s="116">
        <f t="shared" si="78"/>
        <v>0</v>
      </c>
      <c r="AA130" s="119">
        <f t="shared" si="78"/>
        <v>0</v>
      </c>
      <c r="AB130" s="124">
        <f t="shared" ref="AB130:AB134" si="79">AF130</f>
        <v>0</v>
      </c>
      <c r="AC130" s="118">
        <f t="shared" ref="AC130:AF134" si="80">I109</f>
        <v>0</v>
      </c>
      <c r="AD130" s="116">
        <f t="shared" si="80"/>
        <v>0</v>
      </c>
      <c r="AE130" s="116">
        <f t="shared" si="80"/>
        <v>0</v>
      </c>
      <c r="AF130" s="119">
        <f t="shared" si="80"/>
        <v>0</v>
      </c>
      <c r="AG130" s="124">
        <f t="shared" ref="AG130:AG134" si="81">AK130</f>
        <v>0</v>
      </c>
      <c r="AH130" s="118">
        <f t="shared" ref="AH130:AK134" si="82">N109</f>
        <v>0</v>
      </c>
      <c r="AI130" s="116">
        <f t="shared" si="82"/>
        <v>0</v>
      </c>
      <c r="AJ130" s="116">
        <f t="shared" si="82"/>
        <v>0</v>
      </c>
      <c r="AK130" s="120">
        <f t="shared" si="82"/>
        <v>0</v>
      </c>
      <c r="AT130" s="7"/>
      <c r="AU130" s="7"/>
      <c r="AV130" s="7"/>
      <c r="AW130" s="7"/>
      <c r="AY130" t="s">
        <v>112</v>
      </c>
      <c r="AZ130">
        <v>252</v>
      </c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</row>
    <row r="131" spans="1:64" x14ac:dyDescent="0.25">
      <c r="A131" s="72" t="s">
        <v>172</v>
      </c>
      <c r="B131" s="27" t="s">
        <v>156</v>
      </c>
      <c r="C131" s="124">
        <f t="shared" si="73"/>
        <v>0</v>
      </c>
      <c r="D131" s="147">
        <v>0</v>
      </c>
      <c r="E131" s="142">
        <v>0</v>
      </c>
      <c r="F131" s="142">
        <v>0</v>
      </c>
      <c r="G131" s="151">
        <v>0</v>
      </c>
      <c r="H131" s="124">
        <f t="shared" si="74"/>
        <v>0</v>
      </c>
      <c r="I131" s="147">
        <v>0</v>
      </c>
      <c r="J131" s="142">
        <v>0</v>
      </c>
      <c r="K131" s="142">
        <v>0</v>
      </c>
      <c r="L131" s="151">
        <v>0</v>
      </c>
      <c r="M131" s="124">
        <f t="shared" si="75"/>
        <v>0</v>
      </c>
      <c r="N131" s="147">
        <v>0</v>
      </c>
      <c r="O131" s="142">
        <v>0</v>
      </c>
      <c r="P131" s="142">
        <v>0</v>
      </c>
      <c r="Q131" s="151">
        <v>0</v>
      </c>
      <c r="R131" s="124">
        <f t="shared" si="76"/>
        <v>0</v>
      </c>
      <c r="S131" s="147">
        <v>0</v>
      </c>
      <c r="T131" s="142">
        <v>0</v>
      </c>
      <c r="U131" s="142">
        <v>0</v>
      </c>
      <c r="V131" s="151">
        <v>0</v>
      </c>
      <c r="W131" s="124">
        <f t="shared" si="77"/>
        <v>0</v>
      </c>
      <c r="X131" s="118">
        <f t="shared" si="78"/>
        <v>0</v>
      </c>
      <c r="Y131" s="116">
        <f t="shared" si="78"/>
        <v>0</v>
      </c>
      <c r="Z131" s="116">
        <f t="shared" si="78"/>
        <v>0</v>
      </c>
      <c r="AA131" s="119">
        <f t="shared" si="78"/>
        <v>0</v>
      </c>
      <c r="AB131" s="124">
        <f t="shared" si="79"/>
        <v>0</v>
      </c>
      <c r="AC131" s="118">
        <f t="shared" si="80"/>
        <v>0</v>
      </c>
      <c r="AD131" s="116">
        <f t="shared" si="80"/>
        <v>0</v>
      </c>
      <c r="AE131" s="116">
        <f t="shared" si="80"/>
        <v>0</v>
      </c>
      <c r="AF131" s="119">
        <f t="shared" si="80"/>
        <v>0</v>
      </c>
      <c r="AG131" s="124">
        <f t="shared" si="81"/>
        <v>0</v>
      </c>
      <c r="AH131" s="118">
        <f t="shared" si="82"/>
        <v>0</v>
      </c>
      <c r="AI131" s="116">
        <f t="shared" si="82"/>
        <v>0</v>
      </c>
      <c r="AJ131" s="116">
        <f t="shared" si="82"/>
        <v>0</v>
      </c>
      <c r="AK131" s="120">
        <f t="shared" si="82"/>
        <v>0</v>
      </c>
      <c r="AT131" s="7"/>
      <c r="AU131" s="7"/>
      <c r="AV131" s="7"/>
      <c r="AW131" s="7"/>
      <c r="AY131" t="s">
        <v>112</v>
      </c>
      <c r="AZ131">
        <v>253</v>
      </c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</row>
    <row r="132" spans="1:64" x14ac:dyDescent="0.25">
      <c r="A132" s="72" t="s">
        <v>173</v>
      </c>
      <c r="B132" s="27" t="s">
        <v>156</v>
      </c>
      <c r="C132" s="124">
        <f t="shared" si="73"/>
        <v>0</v>
      </c>
      <c r="D132" s="147">
        <v>0</v>
      </c>
      <c r="E132" s="142">
        <v>0</v>
      </c>
      <c r="F132" s="142">
        <v>0</v>
      </c>
      <c r="G132" s="151">
        <v>0</v>
      </c>
      <c r="H132" s="124">
        <f t="shared" si="74"/>
        <v>0</v>
      </c>
      <c r="I132" s="147">
        <v>0</v>
      </c>
      <c r="J132" s="142">
        <v>0</v>
      </c>
      <c r="K132" s="142">
        <v>0</v>
      </c>
      <c r="L132" s="151">
        <v>0</v>
      </c>
      <c r="M132" s="124">
        <f t="shared" si="75"/>
        <v>0</v>
      </c>
      <c r="N132" s="147">
        <v>0</v>
      </c>
      <c r="O132" s="142">
        <v>0</v>
      </c>
      <c r="P132" s="142">
        <v>0</v>
      </c>
      <c r="Q132" s="151">
        <v>0</v>
      </c>
      <c r="R132" s="124">
        <f t="shared" si="76"/>
        <v>0</v>
      </c>
      <c r="S132" s="147">
        <v>0</v>
      </c>
      <c r="T132" s="142">
        <v>0</v>
      </c>
      <c r="U132" s="142">
        <v>0</v>
      </c>
      <c r="V132" s="151">
        <v>0</v>
      </c>
      <c r="W132" s="124">
        <f t="shared" si="77"/>
        <v>0</v>
      </c>
      <c r="X132" s="118">
        <f t="shared" si="78"/>
        <v>0</v>
      </c>
      <c r="Y132" s="116">
        <f t="shared" si="78"/>
        <v>0</v>
      </c>
      <c r="Z132" s="116">
        <f t="shared" si="78"/>
        <v>0</v>
      </c>
      <c r="AA132" s="119">
        <f t="shared" si="78"/>
        <v>0</v>
      </c>
      <c r="AB132" s="124">
        <f t="shared" si="79"/>
        <v>0</v>
      </c>
      <c r="AC132" s="118">
        <f t="shared" si="80"/>
        <v>0</v>
      </c>
      <c r="AD132" s="116">
        <f t="shared" si="80"/>
        <v>0</v>
      </c>
      <c r="AE132" s="116">
        <f t="shared" si="80"/>
        <v>0</v>
      </c>
      <c r="AF132" s="119">
        <f t="shared" si="80"/>
        <v>0</v>
      </c>
      <c r="AG132" s="124">
        <f t="shared" si="81"/>
        <v>0</v>
      </c>
      <c r="AH132" s="118">
        <f t="shared" si="82"/>
        <v>0</v>
      </c>
      <c r="AI132" s="116">
        <f t="shared" si="82"/>
        <v>0</v>
      </c>
      <c r="AJ132" s="116">
        <f t="shared" si="82"/>
        <v>0</v>
      </c>
      <c r="AK132" s="120">
        <f t="shared" si="82"/>
        <v>0</v>
      </c>
      <c r="AT132" s="7"/>
      <c r="AU132" s="7"/>
      <c r="AV132" s="7"/>
      <c r="AW132" s="7"/>
      <c r="AY132" t="s">
        <v>112</v>
      </c>
      <c r="AZ132">
        <v>254</v>
      </c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</row>
    <row r="133" spans="1:64" x14ac:dyDescent="0.25">
      <c r="A133" s="72" t="s">
        <v>175</v>
      </c>
      <c r="B133" s="27" t="s">
        <v>156</v>
      </c>
      <c r="C133" s="124">
        <f t="shared" si="73"/>
        <v>0</v>
      </c>
      <c r="D133" s="147">
        <v>0</v>
      </c>
      <c r="E133" s="142">
        <v>0</v>
      </c>
      <c r="F133" s="142">
        <v>0</v>
      </c>
      <c r="G133" s="151">
        <v>0</v>
      </c>
      <c r="H133" s="124">
        <f t="shared" si="74"/>
        <v>0</v>
      </c>
      <c r="I133" s="147">
        <v>0</v>
      </c>
      <c r="J133" s="142">
        <v>0</v>
      </c>
      <c r="K133" s="142">
        <v>0</v>
      </c>
      <c r="L133" s="151">
        <v>0</v>
      </c>
      <c r="M133" s="124">
        <f t="shared" si="75"/>
        <v>0</v>
      </c>
      <c r="N133" s="147">
        <v>0</v>
      </c>
      <c r="O133" s="142">
        <v>0</v>
      </c>
      <c r="P133" s="142">
        <v>0</v>
      </c>
      <c r="Q133" s="151">
        <v>0</v>
      </c>
      <c r="R133" s="124">
        <f t="shared" si="76"/>
        <v>0</v>
      </c>
      <c r="S133" s="147">
        <v>0</v>
      </c>
      <c r="T133" s="142">
        <v>0</v>
      </c>
      <c r="U133" s="142">
        <v>0</v>
      </c>
      <c r="V133" s="151">
        <v>0</v>
      </c>
      <c r="W133" s="124">
        <f t="shared" si="77"/>
        <v>0</v>
      </c>
      <c r="X133" s="118">
        <f t="shared" si="78"/>
        <v>0</v>
      </c>
      <c r="Y133" s="116">
        <f t="shared" si="78"/>
        <v>0</v>
      </c>
      <c r="Z133" s="116">
        <f t="shared" si="78"/>
        <v>0</v>
      </c>
      <c r="AA133" s="119">
        <f t="shared" si="78"/>
        <v>0</v>
      </c>
      <c r="AB133" s="124">
        <f t="shared" si="79"/>
        <v>0</v>
      </c>
      <c r="AC133" s="118">
        <f t="shared" si="80"/>
        <v>0</v>
      </c>
      <c r="AD133" s="116">
        <f t="shared" si="80"/>
        <v>0</v>
      </c>
      <c r="AE133" s="116">
        <f t="shared" si="80"/>
        <v>0</v>
      </c>
      <c r="AF133" s="119">
        <f t="shared" si="80"/>
        <v>0</v>
      </c>
      <c r="AG133" s="124">
        <f t="shared" si="81"/>
        <v>0</v>
      </c>
      <c r="AH133" s="118">
        <f t="shared" si="82"/>
        <v>0</v>
      </c>
      <c r="AI133" s="116">
        <f t="shared" si="82"/>
        <v>0</v>
      </c>
      <c r="AJ133" s="116">
        <f t="shared" si="82"/>
        <v>0</v>
      </c>
      <c r="AK133" s="120">
        <f t="shared" si="82"/>
        <v>0</v>
      </c>
      <c r="AT133" s="7"/>
      <c r="AU133" s="7"/>
      <c r="AV133" s="7"/>
      <c r="AW133" s="7"/>
      <c r="AY133" t="s">
        <v>112</v>
      </c>
      <c r="AZ133">
        <v>255</v>
      </c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</row>
    <row r="134" spans="1:64" ht="15.75" thickBot="1" x14ac:dyDescent="0.3">
      <c r="A134" s="73" t="s">
        <v>174</v>
      </c>
      <c r="B134" s="81" t="s">
        <v>156</v>
      </c>
      <c r="C134" s="125">
        <f t="shared" si="73"/>
        <v>0</v>
      </c>
      <c r="D134" s="148">
        <v>0</v>
      </c>
      <c r="E134" s="145">
        <v>0</v>
      </c>
      <c r="F134" s="145">
        <v>0</v>
      </c>
      <c r="G134" s="152">
        <v>0</v>
      </c>
      <c r="H134" s="125">
        <f t="shared" si="74"/>
        <v>0</v>
      </c>
      <c r="I134" s="148">
        <v>0</v>
      </c>
      <c r="J134" s="145">
        <v>0</v>
      </c>
      <c r="K134" s="145">
        <v>0</v>
      </c>
      <c r="L134" s="152">
        <v>0</v>
      </c>
      <c r="M134" s="125">
        <f t="shared" si="75"/>
        <v>0</v>
      </c>
      <c r="N134" s="148">
        <v>0</v>
      </c>
      <c r="O134" s="145">
        <v>0</v>
      </c>
      <c r="P134" s="145">
        <v>0</v>
      </c>
      <c r="Q134" s="152">
        <v>0</v>
      </c>
      <c r="R134" s="125">
        <f t="shared" si="76"/>
        <v>0</v>
      </c>
      <c r="S134" s="148">
        <v>0</v>
      </c>
      <c r="T134" s="145">
        <v>0</v>
      </c>
      <c r="U134" s="145">
        <v>0</v>
      </c>
      <c r="V134" s="152">
        <v>0</v>
      </c>
      <c r="W134" s="125">
        <f t="shared" si="77"/>
        <v>0</v>
      </c>
      <c r="X134" s="126">
        <f t="shared" si="78"/>
        <v>0</v>
      </c>
      <c r="Y134" s="127">
        <f t="shared" si="78"/>
        <v>0</v>
      </c>
      <c r="Z134" s="127">
        <f t="shared" si="78"/>
        <v>0</v>
      </c>
      <c r="AA134" s="128">
        <f t="shared" si="78"/>
        <v>0</v>
      </c>
      <c r="AB134" s="125">
        <f t="shared" si="79"/>
        <v>0</v>
      </c>
      <c r="AC134" s="126">
        <f t="shared" si="80"/>
        <v>0</v>
      </c>
      <c r="AD134" s="127">
        <f t="shared" si="80"/>
        <v>0</v>
      </c>
      <c r="AE134" s="127">
        <f t="shared" si="80"/>
        <v>0</v>
      </c>
      <c r="AF134" s="128">
        <f t="shared" si="80"/>
        <v>0</v>
      </c>
      <c r="AG134" s="125">
        <f t="shared" si="81"/>
        <v>0</v>
      </c>
      <c r="AH134" s="126">
        <f t="shared" si="82"/>
        <v>0</v>
      </c>
      <c r="AI134" s="127">
        <f t="shared" si="82"/>
        <v>0</v>
      </c>
      <c r="AJ134" s="127">
        <f t="shared" si="82"/>
        <v>0</v>
      </c>
      <c r="AK134" s="129">
        <f t="shared" si="82"/>
        <v>0</v>
      </c>
      <c r="AY134" t="s">
        <v>112</v>
      </c>
      <c r="AZ134">
        <v>262</v>
      </c>
    </row>
    <row r="135" spans="1:64" s="18" customFormat="1" ht="15.75" thickBot="1" x14ac:dyDescent="0.3">
      <c r="A135" s="108"/>
      <c r="B135" s="102"/>
      <c r="C135" s="109"/>
      <c r="D135" s="107"/>
      <c r="E135" s="107"/>
      <c r="F135" s="107"/>
      <c r="G135" s="107"/>
      <c r="H135" s="109"/>
      <c r="I135" s="107"/>
      <c r="J135" s="107"/>
      <c r="K135" s="107"/>
      <c r="L135" s="107"/>
      <c r="M135" s="109"/>
      <c r="N135" s="107"/>
      <c r="O135" s="107"/>
      <c r="P135" s="107"/>
      <c r="Q135" s="107"/>
      <c r="R135" s="109"/>
      <c r="S135" s="107"/>
      <c r="T135" s="107"/>
      <c r="U135" s="107"/>
      <c r="V135" s="107"/>
      <c r="W135" s="109"/>
      <c r="X135" s="107"/>
      <c r="Y135" s="107"/>
      <c r="Z135" s="107"/>
      <c r="AA135" s="107"/>
      <c r="AB135" s="109"/>
      <c r="AC135" s="107"/>
      <c r="AD135" s="107"/>
      <c r="AE135" s="107"/>
      <c r="AF135" s="107"/>
      <c r="AG135" s="109"/>
      <c r="AH135" s="107"/>
      <c r="AI135" s="107"/>
      <c r="AJ135" s="107"/>
      <c r="AK135" s="107"/>
    </row>
    <row r="136" spans="1:64" s="18" customFormat="1" ht="58.9" customHeight="1" thickBot="1" x14ac:dyDescent="0.3">
      <c r="A136" s="106" t="s">
        <v>170</v>
      </c>
      <c r="B136" s="55"/>
      <c r="C136" s="339" t="str">
        <f t="shared" ref="C136:V136" si="83">IF(SUM(C130:C134)&gt;0,"Проверка пройдена","Заполните данные в запасах (Таблица 4)")</f>
        <v>Заполните данные в запасах (Таблица 4)</v>
      </c>
      <c r="D136" s="340" t="str">
        <f t="shared" si="83"/>
        <v>Заполните данные в запасах (Таблица 4)</v>
      </c>
      <c r="E136" s="341" t="str">
        <f t="shared" si="83"/>
        <v>Заполните данные в запасах (Таблица 4)</v>
      </c>
      <c r="F136" s="341" t="str">
        <f t="shared" si="83"/>
        <v>Заполните данные в запасах (Таблица 4)</v>
      </c>
      <c r="G136" s="342" t="str">
        <f t="shared" si="83"/>
        <v>Заполните данные в запасах (Таблица 4)</v>
      </c>
      <c r="H136" s="339" t="str">
        <f t="shared" si="83"/>
        <v>Заполните данные в запасах (Таблица 4)</v>
      </c>
      <c r="I136" s="340" t="str">
        <f t="shared" si="83"/>
        <v>Заполните данные в запасах (Таблица 4)</v>
      </c>
      <c r="J136" s="341" t="str">
        <f t="shared" si="83"/>
        <v>Заполните данные в запасах (Таблица 4)</v>
      </c>
      <c r="K136" s="341" t="str">
        <f t="shared" si="83"/>
        <v>Заполните данные в запасах (Таблица 4)</v>
      </c>
      <c r="L136" s="342" t="str">
        <f t="shared" si="83"/>
        <v>Заполните данные в запасах (Таблица 4)</v>
      </c>
      <c r="M136" s="339" t="str">
        <f t="shared" si="83"/>
        <v>Заполните данные в запасах (Таблица 4)</v>
      </c>
      <c r="N136" s="340" t="str">
        <f t="shared" si="83"/>
        <v>Заполните данные в запасах (Таблица 4)</v>
      </c>
      <c r="O136" s="341" t="str">
        <f t="shared" si="83"/>
        <v>Заполните данные в запасах (Таблица 4)</v>
      </c>
      <c r="P136" s="341" t="str">
        <f t="shared" si="83"/>
        <v>Заполните данные в запасах (Таблица 4)</v>
      </c>
      <c r="Q136" s="342" t="str">
        <f t="shared" si="83"/>
        <v>Заполните данные в запасах (Таблица 4)</v>
      </c>
      <c r="R136" s="339" t="str">
        <f t="shared" si="83"/>
        <v>Заполните данные в запасах (Таблица 4)</v>
      </c>
      <c r="S136" s="340" t="str">
        <f t="shared" si="83"/>
        <v>Заполните данные в запасах (Таблица 4)</v>
      </c>
      <c r="T136" s="341" t="str">
        <f t="shared" si="83"/>
        <v>Заполните данные в запасах (Таблица 4)</v>
      </c>
      <c r="U136" s="341" t="str">
        <f t="shared" si="83"/>
        <v>Заполните данные в запасах (Таблица 4)</v>
      </c>
      <c r="V136" s="342" t="str">
        <f t="shared" si="83"/>
        <v>Заполните данные в запасах (Таблица 4)</v>
      </c>
      <c r="W136" s="109"/>
      <c r="X136" s="107"/>
      <c r="Y136" s="107"/>
      <c r="Z136" s="107"/>
      <c r="AA136" s="107"/>
      <c r="AB136" s="109"/>
      <c r="AC136" s="107"/>
      <c r="AD136" s="107"/>
      <c r="AE136" s="107"/>
      <c r="AF136" s="107"/>
      <c r="AG136" s="109"/>
      <c r="AH136" s="107"/>
      <c r="AI136" s="107"/>
      <c r="AJ136" s="107"/>
      <c r="AK136" s="107"/>
    </row>
    <row r="137" spans="1:64" x14ac:dyDescent="0.25">
      <c r="A137" s="1"/>
      <c r="B137" s="10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4"/>
    </row>
    <row r="138" spans="1:64" x14ac:dyDescent="0.25">
      <c r="A138" s="222" t="s">
        <v>33</v>
      </c>
      <c r="B138" s="10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4"/>
    </row>
    <row r="139" spans="1:64" ht="15.75" thickBot="1" x14ac:dyDescent="0.3">
      <c r="A139" s="217" t="s">
        <v>34</v>
      </c>
      <c r="B139" s="7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</row>
    <row r="140" spans="1:64" ht="15.75" thickBot="1" x14ac:dyDescent="0.3">
      <c r="A140" s="46" t="s">
        <v>16</v>
      </c>
      <c r="B140" s="49" t="s">
        <v>17</v>
      </c>
      <c r="C140" s="514" t="str">
        <f>(YEAR(Test_date)-17)&amp;" год"</f>
        <v>2002 год</v>
      </c>
      <c r="D140" s="512" t="str">
        <f t="shared" ref="D140:V140" si="84">(LEFT(C140,4)+1)&amp;" год"</f>
        <v>2003 год</v>
      </c>
      <c r="E140" s="512" t="str">
        <f t="shared" si="84"/>
        <v>2004 год</v>
      </c>
      <c r="F140" s="512" t="str">
        <f t="shared" si="84"/>
        <v>2005 год</v>
      </c>
      <c r="G140" s="512" t="str">
        <f t="shared" si="84"/>
        <v>2006 год</v>
      </c>
      <c r="H140" s="512" t="str">
        <f t="shared" si="84"/>
        <v>2007 год</v>
      </c>
      <c r="I140" s="512" t="str">
        <f t="shared" si="84"/>
        <v>2008 год</v>
      </c>
      <c r="J140" s="512" t="str">
        <f t="shared" si="84"/>
        <v>2009 год</v>
      </c>
      <c r="K140" s="512" t="str">
        <f t="shared" si="84"/>
        <v>2010 год</v>
      </c>
      <c r="L140" s="512" t="str">
        <f t="shared" si="84"/>
        <v>2011 год</v>
      </c>
      <c r="M140" s="512" t="str">
        <f t="shared" si="84"/>
        <v>2012 год</v>
      </c>
      <c r="N140" s="512" t="str">
        <f t="shared" si="84"/>
        <v>2013 год</v>
      </c>
      <c r="O140" s="512" t="str">
        <f t="shared" si="84"/>
        <v>2014 год</v>
      </c>
      <c r="P140" s="512" t="str">
        <f t="shared" si="84"/>
        <v>2015 год</v>
      </c>
      <c r="Q140" s="512" t="str">
        <f t="shared" si="84"/>
        <v>2016 год</v>
      </c>
      <c r="R140" s="512" t="str">
        <f t="shared" si="84"/>
        <v>2017 год</v>
      </c>
      <c r="S140" s="513" t="str">
        <f t="shared" si="84"/>
        <v>2018 год</v>
      </c>
      <c r="T140" s="511" t="str">
        <f t="shared" si="84"/>
        <v>2019 год</v>
      </c>
      <c r="U140" s="512" t="str">
        <f t="shared" si="84"/>
        <v>2020 год</v>
      </c>
      <c r="V140" s="513" t="str">
        <f t="shared" si="84"/>
        <v>2021 год</v>
      </c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</row>
    <row r="141" spans="1:64" x14ac:dyDescent="0.25">
      <c r="A141" s="59" t="s">
        <v>35</v>
      </c>
      <c r="B141" s="84"/>
      <c r="C141" s="60"/>
      <c r="D141" s="61"/>
      <c r="E141" s="61"/>
      <c r="F141" s="61"/>
      <c r="G141" s="61"/>
      <c r="H141" s="61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3"/>
      <c r="T141" s="64"/>
      <c r="U141" s="62"/>
      <c r="V141" s="63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</row>
    <row r="142" spans="1:64" x14ac:dyDescent="0.25">
      <c r="A142" s="72" t="s">
        <v>171</v>
      </c>
      <c r="B142" s="85" t="s">
        <v>36</v>
      </c>
      <c r="C142" s="490">
        <v>0</v>
      </c>
      <c r="D142" s="491">
        <v>0</v>
      </c>
      <c r="E142" s="491">
        <v>0</v>
      </c>
      <c r="F142" s="491">
        <v>0</v>
      </c>
      <c r="G142" s="491">
        <v>0</v>
      </c>
      <c r="H142" s="491">
        <v>0</v>
      </c>
      <c r="I142" s="491">
        <v>0</v>
      </c>
      <c r="J142" s="491">
        <v>0</v>
      </c>
      <c r="K142" s="491">
        <v>0</v>
      </c>
      <c r="L142" s="491">
        <v>0</v>
      </c>
      <c r="M142" s="491">
        <v>0</v>
      </c>
      <c r="N142" s="491">
        <v>0</v>
      </c>
      <c r="O142" s="491">
        <v>0</v>
      </c>
      <c r="P142" s="491">
        <v>0</v>
      </c>
      <c r="Q142" s="491">
        <v>0</v>
      </c>
      <c r="R142" s="491">
        <v>0</v>
      </c>
      <c r="S142" s="492">
        <v>0</v>
      </c>
      <c r="T142" s="112">
        <f t="shared" ref="T142:V146" si="85">$C163*T$159+$D163</f>
        <v>0</v>
      </c>
      <c r="U142" s="113">
        <f t="shared" si="85"/>
        <v>0</v>
      </c>
      <c r="V142" s="114">
        <f t="shared" si="85"/>
        <v>0</v>
      </c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</row>
    <row r="143" spans="1:64" x14ac:dyDescent="0.25">
      <c r="A143" s="72" t="s">
        <v>172</v>
      </c>
      <c r="B143" s="85" t="s">
        <v>36</v>
      </c>
      <c r="C143" s="490">
        <v>0</v>
      </c>
      <c r="D143" s="491">
        <v>0</v>
      </c>
      <c r="E143" s="491">
        <v>0</v>
      </c>
      <c r="F143" s="491">
        <v>0</v>
      </c>
      <c r="G143" s="491">
        <v>0</v>
      </c>
      <c r="H143" s="491">
        <v>0</v>
      </c>
      <c r="I143" s="491">
        <v>0</v>
      </c>
      <c r="J143" s="491">
        <v>0</v>
      </c>
      <c r="K143" s="491">
        <v>0</v>
      </c>
      <c r="L143" s="491">
        <v>0</v>
      </c>
      <c r="M143" s="491">
        <v>0</v>
      </c>
      <c r="N143" s="491">
        <v>0</v>
      </c>
      <c r="O143" s="491">
        <v>0</v>
      </c>
      <c r="P143" s="491">
        <v>0</v>
      </c>
      <c r="Q143" s="491">
        <v>0</v>
      </c>
      <c r="R143" s="491">
        <v>0</v>
      </c>
      <c r="S143" s="492">
        <v>0</v>
      </c>
      <c r="T143" s="112">
        <f t="shared" si="85"/>
        <v>0</v>
      </c>
      <c r="U143" s="113">
        <f t="shared" si="85"/>
        <v>0</v>
      </c>
      <c r="V143" s="114">
        <f t="shared" si="85"/>
        <v>0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</row>
    <row r="144" spans="1:64" x14ac:dyDescent="0.25">
      <c r="A144" s="72" t="s">
        <v>173</v>
      </c>
      <c r="B144" s="85" t="s">
        <v>36</v>
      </c>
      <c r="C144" s="490">
        <v>0</v>
      </c>
      <c r="D144" s="491">
        <v>0</v>
      </c>
      <c r="E144" s="491">
        <v>0</v>
      </c>
      <c r="F144" s="491">
        <v>0</v>
      </c>
      <c r="G144" s="491">
        <v>0</v>
      </c>
      <c r="H144" s="491">
        <v>0</v>
      </c>
      <c r="I144" s="491">
        <v>0</v>
      </c>
      <c r="J144" s="491">
        <v>0</v>
      </c>
      <c r="K144" s="491">
        <v>0</v>
      </c>
      <c r="L144" s="491">
        <v>0</v>
      </c>
      <c r="M144" s="491">
        <v>0</v>
      </c>
      <c r="N144" s="491">
        <v>0</v>
      </c>
      <c r="O144" s="491">
        <v>0</v>
      </c>
      <c r="P144" s="491">
        <v>0</v>
      </c>
      <c r="Q144" s="491">
        <v>0</v>
      </c>
      <c r="R144" s="491">
        <v>0</v>
      </c>
      <c r="S144" s="492">
        <v>0</v>
      </c>
      <c r="T144" s="112">
        <f t="shared" si="85"/>
        <v>0</v>
      </c>
      <c r="U144" s="113">
        <f t="shared" si="85"/>
        <v>0</v>
      </c>
      <c r="V144" s="114">
        <f t="shared" si="85"/>
        <v>0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</row>
    <row r="145" spans="1:49" x14ac:dyDescent="0.25">
      <c r="A145" s="72" t="s">
        <v>175</v>
      </c>
      <c r="B145" s="85" t="s">
        <v>36</v>
      </c>
      <c r="C145" s="490">
        <v>0</v>
      </c>
      <c r="D145" s="491">
        <v>0</v>
      </c>
      <c r="E145" s="491">
        <v>0</v>
      </c>
      <c r="F145" s="491">
        <v>0</v>
      </c>
      <c r="G145" s="491">
        <v>0</v>
      </c>
      <c r="H145" s="491">
        <v>0</v>
      </c>
      <c r="I145" s="491">
        <v>0</v>
      </c>
      <c r="J145" s="491">
        <v>0</v>
      </c>
      <c r="K145" s="491">
        <v>0</v>
      </c>
      <c r="L145" s="491">
        <v>0</v>
      </c>
      <c r="M145" s="491">
        <v>0</v>
      </c>
      <c r="N145" s="491">
        <v>0</v>
      </c>
      <c r="O145" s="491">
        <v>0</v>
      </c>
      <c r="P145" s="491">
        <v>0</v>
      </c>
      <c r="Q145" s="491">
        <v>0</v>
      </c>
      <c r="R145" s="491">
        <v>0</v>
      </c>
      <c r="S145" s="492">
        <v>0</v>
      </c>
      <c r="T145" s="112">
        <f t="shared" si="85"/>
        <v>0</v>
      </c>
      <c r="U145" s="113">
        <f t="shared" si="85"/>
        <v>0</v>
      </c>
      <c r="V145" s="114">
        <f t="shared" si="85"/>
        <v>0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</row>
    <row r="146" spans="1:49" x14ac:dyDescent="0.25">
      <c r="A146" s="72" t="s">
        <v>174</v>
      </c>
      <c r="B146" s="85" t="s">
        <v>36</v>
      </c>
      <c r="C146" s="490">
        <v>0</v>
      </c>
      <c r="D146" s="491">
        <v>0</v>
      </c>
      <c r="E146" s="491">
        <v>0</v>
      </c>
      <c r="F146" s="491">
        <v>0</v>
      </c>
      <c r="G146" s="491">
        <v>0</v>
      </c>
      <c r="H146" s="491">
        <v>0</v>
      </c>
      <c r="I146" s="491">
        <v>0</v>
      </c>
      <c r="J146" s="491">
        <v>0</v>
      </c>
      <c r="K146" s="491">
        <v>0</v>
      </c>
      <c r="L146" s="491">
        <v>0</v>
      </c>
      <c r="M146" s="491">
        <v>0</v>
      </c>
      <c r="N146" s="491">
        <v>0</v>
      </c>
      <c r="O146" s="491">
        <v>0</v>
      </c>
      <c r="P146" s="491">
        <v>0</v>
      </c>
      <c r="Q146" s="491">
        <v>0</v>
      </c>
      <c r="R146" s="491">
        <v>0</v>
      </c>
      <c r="S146" s="492">
        <v>0</v>
      </c>
      <c r="T146" s="112">
        <f t="shared" si="85"/>
        <v>0</v>
      </c>
      <c r="U146" s="113">
        <f t="shared" si="85"/>
        <v>0</v>
      </c>
      <c r="V146" s="114">
        <f t="shared" si="85"/>
        <v>0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</row>
    <row r="147" spans="1:49" x14ac:dyDescent="0.25">
      <c r="A147" s="65" t="s">
        <v>37</v>
      </c>
      <c r="B147" s="86"/>
      <c r="C147" s="500"/>
      <c r="D147" s="501"/>
      <c r="E147" s="501"/>
      <c r="F147" s="501"/>
      <c r="G147" s="501"/>
      <c r="H147" s="501"/>
      <c r="I147" s="502"/>
      <c r="J147" s="502"/>
      <c r="K147" s="502"/>
      <c r="L147" s="502"/>
      <c r="M147" s="502"/>
      <c r="N147" s="502"/>
      <c r="O147" s="502"/>
      <c r="P147" s="502"/>
      <c r="Q147" s="502"/>
      <c r="R147" s="502"/>
      <c r="S147" s="503"/>
      <c r="T147" s="68"/>
      <c r="U147" s="66"/>
      <c r="V147" s="67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x14ac:dyDescent="0.25">
      <c r="A148" s="72" t="s">
        <v>171</v>
      </c>
      <c r="B148" s="85" t="s">
        <v>36</v>
      </c>
      <c r="C148" s="490">
        <v>0</v>
      </c>
      <c r="D148" s="491">
        <v>0</v>
      </c>
      <c r="E148" s="491">
        <v>0</v>
      </c>
      <c r="F148" s="491">
        <v>0</v>
      </c>
      <c r="G148" s="491">
        <v>0</v>
      </c>
      <c r="H148" s="491">
        <v>0</v>
      </c>
      <c r="I148" s="491">
        <v>0</v>
      </c>
      <c r="J148" s="491">
        <v>0</v>
      </c>
      <c r="K148" s="491">
        <v>0</v>
      </c>
      <c r="L148" s="491">
        <v>0</v>
      </c>
      <c r="M148" s="491">
        <v>0</v>
      </c>
      <c r="N148" s="491">
        <v>0</v>
      </c>
      <c r="O148" s="491">
        <v>0</v>
      </c>
      <c r="P148" s="491">
        <v>0</v>
      </c>
      <c r="Q148" s="491">
        <v>0</v>
      </c>
      <c r="R148" s="491">
        <v>0</v>
      </c>
      <c r="S148" s="492">
        <v>0</v>
      </c>
      <c r="T148" s="112">
        <f t="shared" ref="T148:V152" si="86">$E163*T$159+$F163</f>
        <v>0</v>
      </c>
      <c r="U148" s="113">
        <f t="shared" si="86"/>
        <v>0</v>
      </c>
      <c r="V148" s="114">
        <f t="shared" si="86"/>
        <v>0</v>
      </c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</row>
    <row r="149" spans="1:49" x14ac:dyDescent="0.25">
      <c r="A149" s="72" t="s">
        <v>172</v>
      </c>
      <c r="B149" s="85" t="s">
        <v>36</v>
      </c>
      <c r="C149" s="490">
        <v>0</v>
      </c>
      <c r="D149" s="491">
        <v>0</v>
      </c>
      <c r="E149" s="491">
        <v>0</v>
      </c>
      <c r="F149" s="491">
        <v>0</v>
      </c>
      <c r="G149" s="491">
        <v>0</v>
      </c>
      <c r="H149" s="491">
        <v>0</v>
      </c>
      <c r="I149" s="491">
        <v>0</v>
      </c>
      <c r="J149" s="491">
        <v>0</v>
      </c>
      <c r="K149" s="491">
        <v>0</v>
      </c>
      <c r="L149" s="491">
        <v>0</v>
      </c>
      <c r="M149" s="491">
        <v>0</v>
      </c>
      <c r="N149" s="491">
        <v>0</v>
      </c>
      <c r="O149" s="491">
        <v>0</v>
      </c>
      <c r="P149" s="491">
        <v>0</v>
      </c>
      <c r="Q149" s="491">
        <v>0</v>
      </c>
      <c r="R149" s="491">
        <v>0</v>
      </c>
      <c r="S149" s="492">
        <v>0</v>
      </c>
      <c r="T149" s="112">
        <f t="shared" si="86"/>
        <v>0</v>
      </c>
      <c r="U149" s="113">
        <f t="shared" si="86"/>
        <v>0</v>
      </c>
      <c r="V149" s="114">
        <f t="shared" si="86"/>
        <v>0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</row>
    <row r="150" spans="1:49" x14ac:dyDescent="0.25">
      <c r="A150" s="72" t="s">
        <v>173</v>
      </c>
      <c r="B150" s="85" t="s">
        <v>36</v>
      </c>
      <c r="C150" s="490">
        <v>0</v>
      </c>
      <c r="D150" s="491">
        <v>0</v>
      </c>
      <c r="E150" s="491">
        <v>0</v>
      </c>
      <c r="F150" s="491">
        <v>0</v>
      </c>
      <c r="G150" s="491">
        <v>0</v>
      </c>
      <c r="H150" s="491">
        <v>0</v>
      </c>
      <c r="I150" s="491">
        <v>0</v>
      </c>
      <c r="J150" s="491">
        <v>0</v>
      </c>
      <c r="K150" s="491">
        <v>0</v>
      </c>
      <c r="L150" s="491">
        <v>0</v>
      </c>
      <c r="M150" s="491">
        <v>0</v>
      </c>
      <c r="N150" s="491">
        <v>0</v>
      </c>
      <c r="O150" s="491">
        <v>0</v>
      </c>
      <c r="P150" s="491">
        <v>0</v>
      </c>
      <c r="Q150" s="491">
        <v>0</v>
      </c>
      <c r="R150" s="491">
        <v>0</v>
      </c>
      <c r="S150" s="492">
        <v>0</v>
      </c>
      <c r="T150" s="112">
        <f t="shared" si="86"/>
        <v>0</v>
      </c>
      <c r="U150" s="113">
        <f t="shared" si="86"/>
        <v>0</v>
      </c>
      <c r="V150" s="114">
        <f t="shared" si="86"/>
        <v>0</v>
      </c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</row>
    <row r="151" spans="1:49" x14ac:dyDescent="0.25">
      <c r="A151" s="72" t="s">
        <v>175</v>
      </c>
      <c r="B151" s="85" t="s">
        <v>36</v>
      </c>
      <c r="C151" s="490">
        <v>0</v>
      </c>
      <c r="D151" s="491">
        <v>0</v>
      </c>
      <c r="E151" s="491">
        <v>0</v>
      </c>
      <c r="F151" s="491">
        <v>0</v>
      </c>
      <c r="G151" s="491">
        <v>0</v>
      </c>
      <c r="H151" s="491">
        <v>0</v>
      </c>
      <c r="I151" s="491">
        <v>0</v>
      </c>
      <c r="J151" s="491">
        <v>0</v>
      </c>
      <c r="K151" s="491">
        <v>0</v>
      </c>
      <c r="L151" s="491">
        <v>0</v>
      </c>
      <c r="M151" s="491">
        <v>0</v>
      </c>
      <c r="N151" s="491">
        <v>0</v>
      </c>
      <c r="O151" s="491">
        <v>0</v>
      </c>
      <c r="P151" s="491">
        <v>0</v>
      </c>
      <c r="Q151" s="491">
        <v>0</v>
      </c>
      <c r="R151" s="491">
        <v>0</v>
      </c>
      <c r="S151" s="492">
        <v>0</v>
      </c>
      <c r="T151" s="112">
        <f t="shared" si="86"/>
        <v>0</v>
      </c>
      <c r="U151" s="113">
        <f t="shared" si="86"/>
        <v>0</v>
      </c>
      <c r="V151" s="114">
        <f t="shared" si="86"/>
        <v>0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</row>
    <row r="152" spans="1:49" x14ac:dyDescent="0.25">
      <c r="A152" s="72" t="s">
        <v>174</v>
      </c>
      <c r="B152" s="85" t="s">
        <v>36</v>
      </c>
      <c r="C152" s="490">
        <v>0</v>
      </c>
      <c r="D152" s="491">
        <v>0</v>
      </c>
      <c r="E152" s="491">
        <v>0</v>
      </c>
      <c r="F152" s="491">
        <v>0</v>
      </c>
      <c r="G152" s="491">
        <v>0</v>
      </c>
      <c r="H152" s="491">
        <v>0</v>
      </c>
      <c r="I152" s="491">
        <v>0</v>
      </c>
      <c r="J152" s="491">
        <v>0</v>
      </c>
      <c r="K152" s="491">
        <v>0</v>
      </c>
      <c r="L152" s="491">
        <v>0</v>
      </c>
      <c r="M152" s="491">
        <v>0</v>
      </c>
      <c r="N152" s="491">
        <v>0</v>
      </c>
      <c r="O152" s="491">
        <v>0</v>
      </c>
      <c r="P152" s="491">
        <v>0</v>
      </c>
      <c r="Q152" s="491">
        <v>0</v>
      </c>
      <c r="R152" s="491">
        <v>0</v>
      </c>
      <c r="S152" s="492">
        <v>0</v>
      </c>
      <c r="T152" s="112">
        <f t="shared" si="86"/>
        <v>0</v>
      </c>
      <c r="U152" s="113">
        <f t="shared" si="86"/>
        <v>0</v>
      </c>
      <c r="V152" s="114">
        <f t="shared" si="86"/>
        <v>0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</row>
    <row r="153" spans="1:49" x14ac:dyDescent="0.25">
      <c r="A153" s="65" t="s">
        <v>38</v>
      </c>
      <c r="B153" s="504"/>
      <c r="C153" s="500"/>
      <c r="D153" s="501"/>
      <c r="E153" s="501"/>
      <c r="F153" s="501"/>
      <c r="G153" s="501"/>
      <c r="H153" s="501"/>
      <c r="I153" s="502"/>
      <c r="J153" s="502"/>
      <c r="K153" s="502"/>
      <c r="L153" s="502"/>
      <c r="M153" s="502"/>
      <c r="N153" s="502"/>
      <c r="O153" s="502"/>
      <c r="P153" s="502"/>
      <c r="Q153" s="502"/>
      <c r="R153" s="502"/>
      <c r="S153" s="503"/>
      <c r="T153" s="68"/>
      <c r="U153" s="66"/>
      <c r="V153" s="67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</row>
    <row r="154" spans="1:49" x14ac:dyDescent="0.25">
      <c r="A154" s="72" t="s">
        <v>171</v>
      </c>
      <c r="B154" s="85" t="s">
        <v>36</v>
      </c>
      <c r="C154" s="490">
        <v>0</v>
      </c>
      <c r="D154" s="491">
        <v>0</v>
      </c>
      <c r="E154" s="491">
        <v>0</v>
      </c>
      <c r="F154" s="491">
        <v>0</v>
      </c>
      <c r="G154" s="491">
        <v>0</v>
      </c>
      <c r="H154" s="491">
        <v>0</v>
      </c>
      <c r="I154" s="491">
        <v>0</v>
      </c>
      <c r="J154" s="491">
        <v>0</v>
      </c>
      <c r="K154" s="491">
        <v>0</v>
      </c>
      <c r="L154" s="491">
        <v>0</v>
      </c>
      <c r="M154" s="491">
        <v>0</v>
      </c>
      <c r="N154" s="491">
        <v>0</v>
      </c>
      <c r="O154" s="491">
        <v>0</v>
      </c>
      <c r="P154" s="491">
        <v>0</v>
      </c>
      <c r="Q154" s="491">
        <v>0</v>
      </c>
      <c r="R154" s="491">
        <v>0</v>
      </c>
      <c r="S154" s="492">
        <v>0</v>
      </c>
      <c r="T154" s="112">
        <f t="shared" ref="T154:V158" si="87">$G163*T$159+$H163</f>
        <v>0</v>
      </c>
      <c r="U154" s="113">
        <f t="shared" si="87"/>
        <v>0</v>
      </c>
      <c r="V154" s="114">
        <f t="shared" si="87"/>
        <v>0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</row>
    <row r="155" spans="1:49" x14ac:dyDescent="0.25">
      <c r="A155" s="72" t="s">
        <v>172</v>
      </c>
      <c r="B155" s="85" t="s">
        <v>36</v>
      </c>
      <c r="C155" s="490">
        <v>0</v>
      </c>
      <c r="D155" s="491">
        <v>0</v>
      </c>
      <c r="E155" s="491">
        <v>0</v>
      </c>
      <c r="F155" s="491">
        <v>0</v>
      </c>
      <c r="G155" s="491">
        <v>0</v>
      </c>
      <c r="H155" s="491">
        <v>0</v>
      </c>
      <c r="I155" s="491">
        <v>0</v>
      </c>
      <c r="J155" s="491">
        <v>0</v>
      </c>
      <c r="K155" s="491">
        <v>0</v>
      </c>
      <c r="L155" s="491">
        <v>0</v>
      </c>
      <c r="M155" s="491">
        <v>0</v>
      </c>
      <c r="N155" s="491">
        <v>0</v>
      </c>
      <c r="O155" s="491">
        <v>0</v>
      </c>
      <c r="P155" s="491">
        <v>0</v>
      </c>
      <c r="Q155" s="491">
        <v>0</v>
      </c>
      <c r="R155" s="491">
        <v>0</v>
      </c>
      <c r="S155" s="492">
        <v>0</v>
      </c>
      <c r="T155" s="112">
        <f t="shared" si="87"/>
        <v>0</v>
      </c>
      <c r="U155" s="113">
        <f t="shared" si="87"/>
        <v>0</v>
      </c>
      <c r="V155" s="114">
        <f t="shared" si="87"/>
        <v>0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</row>
    <row r="156" spans="1:49" x14ac:dyDescent="0.25">
      <c r="A156" s="72" t="s">
        <v>173</v>
      </c>
      <c r="B156" s="85" t="s">
        <v>36</v>
      </c>
      <c r="C156" s="490">
        <v>0</v>
      </c>
      <c r="D156" s="491">
        <v>0</v>
      </c>
      <c r="E156" s="491">
        <v>0</v>
      </c>
      <c r="F156" s="491">
        <v>0</v>
      </c>
      <c r="G156" s="491">
        <v>0</v>
      </c>
      <c r="H156" s="491">
        <v>0</v>
      </c>
      <c r="I156" s="491">
        <v>0</v>
      </c>
      <c r="J156" s="491">
        <v>0</v>
      </c>
      <c r="K156" s="491">
        <v>0</v>
      </c>
      <c r="L156" s="491">
        <v>0</v>
      </c>
      <c r="M156" s="491">
        <v>0</v>
      </c>
      <c r="N156" s="491">
        <v>0</v>
      </c>
      <c r="O156" s="491">
        <v>0</v>
      </c>
      <c r="P156" s="491">
        <v>0</v>
      </c>
      <c r="Q156" s="491">
        <v>0</v>
      </c>
      <c r="R156" s="491">
        <v>0</v>
      </c>
      <c r="S156" s="492">
        <v>0</v>
      </c>
      <c r="T156" s="112">
        <f t="shared" si="87"/>
        <v>0</v>
      </c>
      <c r="U156" s="113">
        <f t="shared" si="87"/>
        <v>0</v>
      </c>
      <c r="V156" s="114">
        <f t="shared" si="87"/>
        <v>0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</row>
    <row r="157" spans="1:49" x14ac:dyDescent="0.25">
      <c r="A157" s="72" t="s">
        <v>175</v>
      </c>
      <c r="B157" s="85" t="s">
        <v>36</v>
      </c>
      <c r="C157" s="490">
        <v>0</v>
      </c>
      <c r="D157" s="491">
        <v>0</v>
      </c>
      <c r="E157" s="491">
        <v>0</v>
      </c>
      <c r="F157" s="491">
        <v>0</v>
      </c>
      <c r="G157" s="491">
        <v>0</v>
      </c>
      <c r="H157" s="491">
        <v>0</v>
      </c>
      <c r="I157" s="491">
        <v>0</v>
      </c>
      <c r="J157" s="491">
        <v>0</v>
      </c>
      <c r="K157" s="491">
        <v>0</v>
      </c>
      <c r="L157" s="491">
        <v>0</v>
      </c>
      <c r="M157" s="491">
        <v>0</v>
      </c>
      <c r="N157" s="491">
        <v>0</v>
      </c>
      <c r="O157" s="491">
        <v>0</v>
      </c>
      <c r="P157" s="491">
        <v>0</v>
      </c>
      <c r="Q157" s="491">
        <v>0</v>
      </c>
      <c r="R157" s="491">
        <v>0</v>
      </c>
      <c r="S157" s="492">
        <v>0</v>
      </c>
      <c r="T157" s="112">
        <f t="shared" si="87"/>
        <v>0</v>
      </c>
      <c r="U157" s="113">
        <f t="shared" si="87"/>
        <v>0</v>
      </c>
      <c r="V157" s="114">
        <f t="shared" si="87"/>
        <v>0</v>
      </c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</row>
    <row r="158" spans="1:49" x14ac:dyDescent="0.25">
      <c r="A158" s="72" t="s">
        <v>174</v>
      </c>
      <c r="B158" s="85" t="s">
        <v>36</v>
      </c>
      <c r="C158" s="490">
        <v>0</v>
      </c>
      <c r="D158" s="491">
        <v>0</v>
      </c>
      <c r="E158" s="491">
        <v>0</v>
      </c>
      <c r="F158" s="491">
        <v>0</v>
      </c>
      <c r="G158" s="491">
        <v>0</v>
      </c>
      <c r="H158" s="491">
        <v>0</v>
      </c>
      <c r="I158" s="491">
        <v>0</v>
      </c>
      <c r="J158" s="491">
        <v>0</v>
      </c>
      <c r="K158" s="491">
        <v>0</v>
      </c>
      <c r="L158" s="491">
        <v>0</v>
      </c>
      <c r="M158" s="491">
        <v>0</v>
      </c>
      <c r="N158" s="491">
        <v>0</v>
      </c>
      <c r="O158" s="491">
        <v>0</v>
      </c>
      <c r="P158" s="491">
        <v>0</v>
      </c>
      <c r="Q158" s="491">
        <v>0</v>
      </c>
      <c r="R158" s="491">
        <v>0</v>
      </c>
      <c r="S158" s="492">
        <v>0</v>
      </c>
      <c r="T158" s="112">
        <f t="shared" si="87"/>
        <v>0</v>
      </c>
      <c r="U158" s="113">
        <f t="shared" si="87"/>
        <v>0</v>
      </c>
      <c r="V158" s="114">
        <f t="shared" si="87"/>
        <v>0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</row>
    <row r="159" spans="1:49" ht="15.75" thickBot="1" x14ac:dyDescent="0.3">
      <c r="A159" s="486" t="s">
        <v>39</v>
      </c>
      <c r="B159" s="487" t="s">
        <v>36</v>
      </c>
      <c r="C159" s="486">
        <v>1</v>
      </c>
      <c r="D159" s="488">
        <v>2</v>
      </c>
      <c r="E159" s="488">
        <v>3</v>
      </c>
      <c r="F159" s="488">
        <v>4</v>
      </c>
      <c r="G159" s="488">
        <v>5</v>
      </c>
      <c r="H159" s="488">
        <v>6</v>
      </c>
      <c r="I159" s="488">
        <v>7</v>
      </c>
      <c r="J159" s="488">
        <v>8</v>
      </c>
      <c r="K159" s="488">
        <v>9</v>
      </c>
      <c r="L159" s="488">
        <v>10</v>
      </c>
      <c r="M159" s="488">
        <v>11</v>
      </c>
      <c r="N159" s="488">
        <v>12</v>
      </c>
      <c r="O159" s="488">
        <v>13</v>
      </c>
      <c r="P159" s="488">
        <v>14</v>
      </c>
      <c r="Q159" s="488">
        <v>15</v>
      </c>
      <c r="R159" s="488">
        <v>16</v>
      </c>
      <c r="S159" s="489">
        <v>17</v>
      </c>
      <c r="T159" s="91">
        <v>18</v>
      </c>
      <c r="U159" s="93">
        <v>19</v>
      </c>
      <c r="V159" s="95">
        <v>20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</row>
    <row r="160" spans="1:49" s="42" customFormat="1" ht="15.75" thickBot="1" x14ac:dyDescent="0.3">
      <c r="A160" s="1"/>
      <c r="B160" s="10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s="42" customFormat="1" ht="31.35" customHeight="1" x14ac:dyDescent="0.25">
      <c r="A161" s="57" t="s">
        <v>40</v>
      </c>
      <c r="B161" s="87"/>
      <c r="C161" s="573" t="s">
        <v>43</v>
      </c>
      <c r="D161" s="574"/>
      <c r="E161" s="573" t="s">
        <v>44</v>
      </c>
      <c r="F161" s="574"/>
      <c r="G161" s="573" t="s">
        <v>45</v>
      </c>
      <c r="H161" s="57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5.75" thickBot="1" x14ac:dyDescent="0.3">
      <c r="A162" s="58" t="s">
        <v>0</v>
      </c>
      <c r="B162" s="88" t="s">
        <v>72</v>
      </c>
      <c r="C162" s="58" t="s">
        <v>41</v>
      </c>
      <c r="D162" s="96" t="s">
        <v>42</v>
      </c>
      <c r="E162" s="58" t="s">
        <v>41</v>
      </c>
      <c r="F162" s="96" t="s">
        <v>42</v>
      </c>
      <c r="G162" s="58" t="s">
        <v>41</v>
      </c>
      <c r="H162" s="96" t="s">
        <v>42</v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</row>
    <row r="163" spans="1:49" x14ac:dyDescent="0.25">
      <c r="A163" s="77" t="s">
        <v>171</v>
      </c>
      <c r="B163" s="89" t="s">
        <v>36</v>
      </c>
      <c r="C163" s="424">
        <f t="array" ref="C163:D163">LINEST(C320:S320,$C$337:$S$337,1,0)</f>
        <v>0</v>
      </c>
      <c r="D163" s="425">
        <v>0</v>
      </c>
      <c r="E163" s="424">
        <f t="array" ref="E163:F163">LINEST(C326:S326,$C$337:$S$337,1,0)</f>
        <v>0</v>
      </c>
      <c r="F163" s="425">
        <v>0</v>
      </c>
      <c r="G163" s="424">
        <f t="array" ref="G163:H163">LINEST(C332:S332,$C$337:$S$337,1,0)</f>
        <v>0</v>
      </c>
      <c r="H163" s="425">
        <v>0</v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</row>
    <row r="164" spans="1:49" x14ac:dyDescent="0.25">
      <c r="A164" s="72" t="s">
        <v>172</v>
      </c>
      <c r="B164" s="26" t="s">
        <v>36</v>
      </c>
      <c r="C164" s="426">
        <f t="array" ref="C164:D164">LINEST(C321:S321,$C$337:$S$337,1,0)</f>
        <v>0</v>
      </c>
      <c r="D164" s="427">
        <v>0</v>
      </c>
      <c r="E164" s="426">
        <f t="array" ref="E164:F164">LINEST(C327:S327,$C$337:$S$337,1,0)</f>
        <v>0</v>
      </c>
      <c r="F164" s="427">
        <v>0</v>
      </c>
      <c r="G164" s="426">
        <f t="array" ref="G164:H164">LINEST(C333:S333,$C$337:$S$337,1,0)</f>
        <v>0</v>
      </c>
      <c r="H164" s="427">
        <v>0</v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</row>
    <row r="165" spans="1:49" x14ac:dyDescent="0.25">
      <c r="A165" s="72" t="s">
        <v>173</v>
      </c>
      <c r="B165" s="26" t="s">
        <v>36</v>
      </c>
      <c r="C165" s="426">
        <f t="array" ref="C165:D165">LINEST(C322:S322,$C$337:$S$337,1,0)</f>
        <v>0</v>
      </c>
      <c r="D165" s="427">
        <v>0</v>
      </c>
      <c r="E165" s="426">
        <f t="array" ref="E165:F165">LINEST(C328:S328,$C$337:$S$337,1,0)</f>
        <v>0</v>
      </c>
      <c r="F165" s="427">
        <v>0</v>
      </c>
      <c r="G165" s="426">
        <f t="array" ref="G165:H165">LINEST(C334:S334,$C$337:$S$337,1,0)</f>
        <v>0</v>
      </c>
      <c r="H165" s="427">
        <v>0</v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</row>
    <row r="166" spans="1:49" x14ac:dyDescent="0.25">
      <c r="A166" s="72" t="s">
        <v>175</v>
      </c>
      <c r="B166" s="26" t="s">
        <v>36</v>
      </c>
      <c r="C166" s="426">
        <f t="array" ref="C166:D166">LINEST(C323:S323,$C$337:$S$337,1,0)</f>
        <v>0</v>
      </c>
      <c r="D166" s="427">
        <v>0</v>
      </c>
      <c r="E166" s="426">
        <f t="array" ref="E166:F166">LINEST(C329:S329,$C$337:$S$337,1,0)</f>
        <v>0</v>
      </c>
      <c r="F166" s="427">
        <v>0</v>
      </c>
      <c r="G166" s="426">
        <f t="array" ref="G166:H166">LINEST(C335:S335,$C$337:$S$337,1,0)</f>
        <v>0</v>
      </c>
      <c r="H166" s="428">
        <v>0</v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</row>
    <row r="167" spans="1:49" ht="15.75" thickBot="1" x14ac:dyDescent="0.3">
      <c r="A167" s="73" t="s">
        <v>174</v>
      </c>
      <c r="B167" s="33" t="s">
        <v>36</v>
      </c>
      <c r="C167" s="429">
        <f t="array" ref="C167:D167">LINEST(C324:S324,$C$337:$S$337,1,0)</f>
        <v>0</v>
      </c>
      <c r="D167" s="430">
        <v>0</v>
      </c>
      <c r="E167" s="429">
        <f t="array" ref="E167:F167">LINEST(C330:S330,$C$337:$S$337,1,0)</f>
        <v>0</v>
      </c>
      <c r="F167" s="430">
        <v>0</v>
      </c>
      <c r="G167" s="429">
        <f t="array" ref="G167:H167">LINEST(C336:S336,$C$337:$S$337,1,0)</f>
        <v>0</v>
      </c>
      <c r="H167" s="430">
        <v>0</v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</row>
    <row r="168" spans="1:49" x14ac:dyDescent="0.25">
      <c r="A168" s="4"/>
      <c r="B168" s="78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</row>
    <row r="169" spans="1:49" x14ac:dyDescent="0.25">
      <c r="A169" s="222" t="s">
        <v>46</v>
      </c>
      <c r="B169" s="7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</row>
    <row r="170" spans="1:49" x14ac:dyDescent="0.25">
      <c r="A170" s="217" t="s">
        <v>159</v>
      </c>
      <c r="B170" s="78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</row>
    <row r="171" spans="1:49" ht="15.75" thickBot="1" x14ac:dyDescent="0.3">
      <c r="A171" s="218" t="s">
        <v>158</v>
      </c>
      <c r="B171" s="78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</row>
    <row r="172" spans="1:49" ht="14.45" customHeight="1" x14ac:dyDescent="0.25">
      <c r="A172" s="558" t="s">
        <v>26</v>
      </c>
      <c r="B172" s="560" t="s">
        <v>72</v>
      </c>
      <c r="C172" s="565" t="str">
        <f>YEAR(Test_date)&amp;" год"</f>
        <v>2019 год</v>
      </c>
      <c r="D172" s="571" t="str">
        <f>C172</f>
        <v>2019 год</v>
      </c>
      <c r="E172" s="554"/>
      <c r="F172" s="554"/>
      <c r="G172" s="555"/>
      <c r="H172" s="572" t="s">
        <v>155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49" ht="15.75" thickBot="1" x14ac:dyDescent="0.3">
      <c r="A173" s="559"/>
      <c r="B173" s="561"/>
      <c r="C173" s="570"/>
      <c r="D173" s="526" t="s">
        <v>1</v>
      </c>
      <c r="E173" s="523" t="s">
        <v>2</v>
      </c>
      <c r="F173" s="523" t="s">
        <v>3</v>
      </c>
      <c r="G173" s="524" t="s">
        <v>4</v>
      </c>
      <c r="H173" s="572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49" x14ac:dyDescent="0.25">
      <c r="A174" s="343" t="s">
        <v>47</v>
      </c>
      <c r="B174" s="83" t="s">
        <v>157</v>
      </c>
      <c r="C174" s="393" t="e">
        <f t="shared" ref="C174:C191" si="88">SUM(D174:G174)</f>
        <v>#DIV/0!</v>
      </c>
      <c r="D174" s="381" t="e">
        <f>AVERAGE(D54/$C$54,I54/$H$54,N54/$M$54)</f>
        <v>#DIV/0!</v>
      </c>
      <c r="E174" s="382" t="e">
        <f>AVERAGE(E54/$C$54,J54/$H$54,O54/$M$54)</f>
        <v>#DIV/0!</v>
      </c>
      <c r="F174" s="382" t="e">
        <f>AVERAGE(F54/$C$54,K54/$H$54,P54/$M$54)</f>
        <v>#DIV/0!</v>
      </c>
      <c r="G174" s="384" t="e">
        <f>1-SUM(D174:F174)</f>
        <v>#DIV/0!</v>
      </c>
      <c r="H174" s="392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49" x14ac:dyDescent="0.25">
      <c r="A175" s="72" t="s">
        <v>171</v>
      </c>
      <c r="B175" s="27" t="s">
        <v>157</v>
      </c>
      <c r="C175" s="394">
        <f>SUM(D175:G175)</f>
        <v>0</v>
      </c>
      <c r="D175" s="395"/>
      <c r="E175" s="396"/>
      <c r="F175" s="395"/>
      <c r="G175" s="397"/>
      <c r="H175" s="422" t="str">
        <f>IF(AND(SUM(D175:G175)&gt;0,C175&lt;&gt;1),"Сумма значений 1,2,3,4 кварталов должна равняться '1'","Проверка пройдена")</f>
        <v>Проверка пройдена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49" x14ac:dyDescent="0.25">
      <c r="A176" s="72" t="s">
        <v>172</v>
      </c>
      <c r="B176" s="27" t="s">
        <v>157</v>
      </c>
      <c r="C176" s="394">
        <f t="shared" si="88"/>
        <v>0</v>
      </c>
      <c r="D176" s="395"/>
      <c r="E176" s="396"/>
      <c r="F176" s="395"/>
      <c r="G176" s="397"/>
      <c r="H176" s="422" t="str">
        <f t="shared" ref="H176:H179" si="89">IF(AND(SUM(D176:G176)&gt;0,C176&lt;&gt;1),"Сумма значений 1,2,3,4 кварталов должна равняться '1'","Проверка пройдена")</f>
        <v>Проверка пройдена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49" x14ac:dyDescent="0.25">
      <c r="A177" s="72" t="s">
        <v>173</v>
      </c>
      <c r="B177" s="27" t="s">
        <v>157</v>
      </c>
      <c r="C177" s="394">
        <f t="shared" si="88"/>
        <v>0</v>
      </c>
      <c r="D177" s="395"/>
      <c r="E177" s="396"/>
      <c r="F177" s="395"/>
      <c r="G177" s="397"/>
      <c r="H177" s="422" t="str">
        <f t="shared" si="89"/>
        <v>Проверка пройдена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49" x14ac:dyDescent="0.25">
      <c r="A178" s="72" t="s">
        <v>175</v>
      </c>
      <c r="B178" s="27" t="s">
        <v>157</v>
      </c>
      <c r="C178" s="394">
        <f t="shared" si="88"/>
        <v>0</v>
      </c>
      <c r="D178" s="395"/>
      <c r="E178" s="396"/>
      <c r="F178" s="395"/>
      <c r="G178" s="397"/>
      <c r="H178" s="422" t="str">
        <f t="shared" si="89"/>
        <v>Проверка пройдена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49" x14ac:dyDescent="0.25">
      <c r="A179" s="72" t="s">
        <v>174</v>
      </c>
      <c r="B179" s="27" t="s">
        <v>157</v>
      </c>
      <c r="C179" s="394">
        <f t="shared" si="88"/>
        <v>0</v>
      </c>
      <c r="D179" s="395"/>
      <c r="E179" s="396"/>
      <c r="F179" s="395"/>
      <c r="G179" s="397"/>
      <c r="H179" s="422" t="str">
        <f t="shared" si="89"/>
        <v>Проверка пройдена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49" x14ac:dyDescent="0.25">
      <c r="A180" s="325" t="s">
        <v>48</v>
      </c>
      <c r="B180" s="83" t="s">
        <v>157</v>
      </c>
      <c r="C180" s="398" t="e">
        <f t="shared" si="88"/>
        <v>#DIV/0!</v>
      </c>
      <c r="D180" s="228" t="e">
        <f>AVERAGE(D72/$C$72,I72/$H$72,N72/$M$72)</f>
        <v>#DIV/0!</v>
      </c>
      <c r="E180" s="229" t="e">
        <f>AVERAGE(E72/$C$72,J72/$H$72,O72/$M$72)</f>
        <v>#DIV/0!</v>
      </c>
      <c r="F180" s="229" t="e">
        <f>AVERAGE(F72/$C$72,K72/$H$72,P72/$M$72)</f>
        <v>#DIV/0!</v>
      </c>
      <c r="G180" s="230" t="e">
        <f t="shared" ref="G180:G186" si="90">IF(SUM(D180:F180)=0,0,1-SUM(D180:F180))</f>
        <v>#DIV/0!</v>
      </c>
      <c r="H180" s="42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49" x14ac:dyDescent="0.25">
      <c r="A181" s="72" t="s">
        <v>171</v>
      </c>
      <c r="B181" s="27" t="s">
        <v>157</v>
      </c>
      <c r="C181" s="394">
        <f t="shared" si="88"/>
        <v>0</v>
      </c>
      <c r="D181" s="395"/>
      <c r="E181" s="396"/>
      <c r="F181" s="396"/>
      <c r="G181" s="397"/>
      <c r="H181" s="422" t="str">
        <f t="shared" ref="H181:H185" si="91">IF(AND(SUM(D181:G181)&gt;0,C181&lt;&gt;1),"Сумма значений 1,2,3,4 кварталов должна равняться '1'","Проверка пройдена")</f>
        <v>Проверка пройдена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49" x14ac:dyDescent="0.25">
      <c r="A182" s="72" t="s">
        <v>172</v>
      </c>
      <c r="B182" s="27" t="s">
        <v>157</v>
      </c>
      <c r="C182" s="394">
        <f t="shared" si="88"/>
        <v>0</v>
      </c>
      <c r="D182" s="395"/>
      <c r="E182" s="396"/>
      <c r="F182" s="396"/>
      <c r="G182" s="397"/>
      <c r="H182" s="422" t="str">
        <f t="shared" si="91"/>
        <v>Проверка пройдена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49" x14ac:dyDescent="0.25">
      <c r="A183" s="72" t="s">
        <v>173</v>
      </c>
      <c r="B183" s="27" t="s">
        <v>157</v>
      </c>
      <c r="C183" s="394">
        <f t="shared" si="88"/>
        <v>0</v>
      </c>
      <c r="D183" s="395"/>
      <c r="E183" s="396"/>
      <c r="F183" s="396"/>
      <c r="G183" s="397"/>
      <c r="H183" s="422" t="str">
        <f t="shared" si="91"/>
        <v>Проверка пройдена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49" x14ac:dyDescent="0.25">
      <c r="A184" s="72" t="s">
        <v>175</v>
      </c>
      <c r="B184" s="27" t="s">
        <v>157</v>
      </c>
      <c r="C184" s="394">
        <f t="shared" si="88"/>
        <v>0</v>
      </c>
      <c r="D184" s="395"/>
      <c r="E184" s="396"/>
      <c r="F184" s="396"/>
      <c r="G184" s="397"/>
      <c r="H184" s="422" t="str">
        <f t="shared" si="91"/>
        <v>Проверка пройдена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49" x14ac:dyDescent="0.25">
      <c r="A185" s="72" t="s">
        <v>174</v>
      </c>
      <c r="B185" s="27" t="s">
        <v>157</v>
      </c>
      <c r="C185" s="394">
        <f t="shared" si="88"/>
        <v>0</v>
      </c>
      <c r="D185" s="395"/>
      <c r="E185" s="396"/>
      <c r="F185" s="396"/>
      <c r="G185" s="397"/>
      <c r="H185" s="422" t="str">
        <f t="shared" si="91"/>
        <v>Проверка пройдена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49" x14ac:dyDescent="0.25">
      <c r="A186" s="325" t="s">
        <v>49</v>
      </c>
      <c r="B186" s="83" t="s">
        <v>157</v>
      </c>
      <c r="C186" s="398" t="e">
        <f t="shared" si="88"/>
        <v>#DIV/0!</v>
      </c>
      <c r="D186" s="228" t="e">
        <f>AVERAGE(D90/$C$90,I90/$H$90,N90/$M$90)</f>
        <v>#DIV/0!</v>
      </c>
      <c r="E186" s="229" t="e">
        <f>AVERAGE(E90/$C$90,J90/$H$90,O90/$M$90)</f>
        <v>#DIV/0!</v>
      </c>
      <c r="F186" s="229" t="e">
        <f>AVERAGE(F90/$C$90,K90/$H$90,P90/$M$90)</f>
        <v>#DIV/0!</v>
      </c>
      <c r="G186" s="230" t="e">
        <f t="shared" si="90"/>
        <v>#DIV/0!</v>
      </c>
      <c r="H186" s="42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49" x14ac:dyDescent="0.25">
      <c r="A187" s="72" t="s">
        <v>171</v>
      </c>
      <c r="B187" s="27" t="s">
        <v>157</v>
      </c>
      <c r="C187" s="394">
        <f t="shared" si="88"/>
        <v>0</v>
      </c>
      <c r="D187" s="395"/>
      <c r="E187" s="396"/>
      <c r="F187" s="396"/>
      <c r="G187" s="397"/>
      <c r="H187" s="422" t="str">
        <f t="shared" ref="H187:H191" si="92">IF(AND(SUM(D187:G187)&gt;0,C187&lt;&gt;1),"Сумма значений 1,2,3,4 кварталов должна равняться '1'","Проверка пройдена")</f>
        <v>Проверка пройдена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49" x14ac:dyDescent="0.25">
      <c r="A188" s="72" t="s">
        <v>172</v>
      </c>
      <c r="B188" s="27" t="s">
        <v>157</v>
      </c>
      <c r="C188" s="394">
        <f t="shared" si="88"/>
        <v>0</v>
      </c>
      <c r="D188" s="395"/>
      <c r="E188" s="396"/>
      <c r="F188" s="396"/>
      <c r="G188" s="397"/>
      <c r="H188" s="422" t="str">
        <f t="shared" si="92"/>
        <v>Проверка пройдена</v>
      </c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49" x14ac:dyDescent="0.25">
      <c r="A189" s="72" t="s">
        <v>173</v>
      </c>
      <c r="B189" s="27" t="s">
        <v>157</v>
      </c>
      <c r="C189" s="394">
        <f t="shared" si="88"/>
        <v>0</v>
      </c>
      <c r="D189" s="395"/>
      <c r="E189" s="396"/>
      <c r="F189" s="396"/>
      <c r="G189" s="397"/>
      <c r="H189" s="422" t="str">
        <f t="shared" si="92"/>
        <v>Проверка пройдена</v>
      </c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49" x14ac:dyDescent="0.25">
      <c r="A190" s="72" t="s">
        <v>175</v>
      </c>
      <c r="B190" s="27" t="s">
        <v>157</v>
      </c>
      <c r="C190" s="394">
        <f t="shared" si="88"/>
        <v>0</v>
      </c>
      <c r="D190" s="395"/>
      <c r="E190" s="396"/>
      <c r="F190" s="396"/>
      <c r="G190" s="397"/>
      <c r="H190" s="422" t="str">
        <f t="shared" si="92"/>
        <v>Проверка пройдена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49" ht="15.75" thickBot="1" x14ac:dyDescent="0.3">
      <c r="A191" s="73" t="s">
        <v>174</v>
      </c>
      <c r="B191" s="81" t="s">
        <v>157</v>
      </c>
      <c r="C191" s="399">
        <f t="shared" si="88"/>
        <v>0</v>
      </c>
      <c r="D191" s="400"/>
      <c r="E191" s="401"/>
      <c r="F191" s="401"/>
      <c r="G191" s="402"/>
      <c r="H191" s="422" t="str">
        <f t="shared" si="92"/>
        <v>Проверка пройдена</v>
      </c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49" x14ac:dyDescent="0.25">
      <c r="A192" s="4"/>
      <c r="B192" s="78"/>
      <c r="C192" s="4"/>
      <c r="D192" s="4"/>
      <c r="E192" s="4"/>
      <c r="F192" s="4"/>
      <c r="G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</row>
    <row r="193" spans="1:49" x14ac:dyDescent="0.25">
      <c r="A193" s="222" t="s">
        <v>50</v>
      </c>
      <c r="B193" s="78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</row>
    <row r="194" spans="1:49" x14ac:dyDescent="0.25">
      <c r="A194" s="219" t="s">
        <v>165</v>
      </c>
      <c r="B194" s="90"/>
      <c r="C194" s="11"/>
      <c r="D194" s="11"/>
      <c r="E194" s="11"/>
      <c r="F194" s="11"/>
      <c r="G194" s="11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</row>
    <row r="195" spans="1:49" ht="15.75" thickBot="1" x14ac:dyDescent="0.3">
      <c r="A195" s="219" t="s">
        <v>166</v>
      </c>
      <c r="B195" s="90"/>
      <c r="C195" s="11"/>
      <c r="D195" s="11"/>
      <c r="E195" s="11"/>
      <c r="F195" s="11"/>
      <c r="G195" s="11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</row>
    <row r="196" spans="1:49" x14ac:dyDescent="0.25">
      <c r="A196" s="575" t="s">
        <v>51</v>
      </c>
      <c r="B196" s="560" t="s">
        <v>72</v>
      </c>
      <c r="C196" s="577" t="str">
        <f>YEAR(Test_date)&amp;" год"</f>
        <v>2019 год</v>
      </c>
      <c r="D196" s="578"/>
      <c r="E196" s="578"/>
      <c r="F196" s="579"/>
      <c r="G196" s="564" t="str">
        <f>(LEFT(C196,4)+1)&amp;" год"</f>
        <v>2020 год</v>
      </c>
      <c r="H196" s="556"/>
      <c r="I196" s="556"/>
      <c r="J196" s="565"/>
      <c r="K196" s="556" t="str">
        <f>(LEFT(G196,4)+1)&amp;" год"</f>
        <v>2021 год</v>
      </c>
      <c r="L196" s="556"/>
      <c r="M196" s="556"/>
      <c r="N196" s="565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</row>
    <row r="197" spans="1:49" ht="15.75" thickBot="1" x14ac:dyDescent="0.3">
      <c r="A197" s="576"/>
      <c r="B197" s="561"/>
      <c r="C197" s="527">
        <v>1</v>
      </c>
      <c r="D197" s="528">
        <v>2</v>
      </c>
      <c r="E197" s="528">
        <v>3</v>
      </c>
      <c r="F197" s="529">
        <v>4</v>
      </c>
      <c r="G197" s="522" t="s">
        <v>1</v>
      </c>
      <c r="H197" s="523" t="s">
        <v>2</v>
      </c>
      <c r="I197" s="523" t="s">
        <v>3</v>
      </c>
      <c r="J197" s="524" t="s">
        <v>4</v>
      </c>
      <c r="K197" s="526" t="s">
        <v>1</v>
      </c>
      <c r="L197" s="523" t="s">
        <v>2</v>
      </c>
      <c r="M197" s="523" t="s">
        <v>3</v>
      </c>
      <c r="N197" s="524" t="s">
        <v>4</v>
      </c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</row>
    <row r="198" spans="1:49" x14ac:dyDescent="0.25">
      <c r="A198" s="372" t="s">
        <v>52</v>
      </c>
      <c r="B198" s="373"/>
      <c r="C198" s="374"/>
      <c r="D198" s="374"/>
      <c r="E198" s="374"/>
      <c r="F198" s="374"/>
      <c r="G198" s="374"/>
      <c r="H198" s="374"/>
      <c r="I198" s="374"/>
      <c r="J198" s="374"/>
      <c r="K198" s="374"/>
      <c r="L198" s="374"/>
      <c r="M198" s="374"/>
      <c r="N198" s="375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</row>
    <row r="199" spans="1:49" x14ac:dyDescent="0.25">
      <c r="A199" s="344" t="s">
        <v>53</v>
      </c>
      <c r="B199" s="345" t="s">
        <v>156</v>
      </c>
      <c r="C199" s="362">
        <f t="shared" ref="C199:N199" si="93">SUM(C200:C204)</f>
        <v>0</v>
      </c>
      <c r="D199" s="353">
        <f t="shared" si="93"/>
        <v>0</v>
      </c>
      <c r="E199" s="353">
        <f t="shared" si="93"/>
        <v>0</v>
      </c>
      <c r="F199" s="366">
        <f t="shared" si="93"/>
        <v>0</v>
      </c>
      <c r="G199" s="352">
        <f t="shared" si="93"/>
        <v>0</v>
      </c>
      <c r="H199" s="353">
        <f t="shared" si="93"/>
        <v>0</v>
      </c>
      <c r="I199" s="353">
        <f t="shared" si="93"/>
        <v>0</v>
      </c>
      <c r="J199" s="354">
        <f t="shared" si="93"/>
        <v>0</v>
      </c>
      <c r="K199" s="362">
        <f t="shared" si="93"/>
        <v>0</v>
      </c>
      <c r="L199" s="353">
        <f t="shared" si="93"/>
        <v>0</v>
      </c>
      <c r="M199" s="353">
        <f t="shared" si="93"/>
        <v>0</v>
      </c>
      <c r="N199" s="354">
        <f t="shared" si="93"/>
        <v>0</v>
      </c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</row>
    <row r="200" spans="1:49" x14ac:dyDescent="0.25">
      <c r="A200" s="17" t="s">
        <v>171</v>
      </c>
      <c r="B200" s="346" t="s">
        <v>156</v>
      </c>
      <c r="C200" s="363">
        <f>'2. Прогноз. Без корректировки'!C52</f>
        <v>0</v>
      </c>
      <c r="D200" s="356">
        <f>'2. Прогноз. Без корректировки'!D52</f>
        <v>0</v>
      </c>
      <c r="E200" s="356">
        <f>'2. Прогноз. Без корректировки'!E52</f>
        <v>0</v>
      </c>
      <c r="F200" s="367">
        <f>'2. Прогноз. Без корректировки'!F52</f>
        <v>0</v>
      </c>
      <c r="G200" s="355">
        <f>'2. Прогноз. Без корректировки'!H52</f>
        <v>0</v>
      </c>
      <c r="H200" s="356">
        <f>'2. Прогноз. Без корректировки'!I52</f>
        <v>0</v>
      </c>
      <c r="I200" s="356">
        <f>'2. Прогноз. Без корректировки'!J52</f>
        <v>0</v>
      </c>
      <c r="J200" s="357">
        <f>'2. Прогноз. Без корректировки'!K52</f>
        <v>0</v>
      </c>
      <c r="K200" s="363">
        <f>'2. Прогноз. Без корректировки'!M52</f>
        <v>0</v>
      </c>
      <c r="L200" s="356">
        <f>'2. Прогноз. Без корректировки'!N52</f>
        <v>0</v>
      </c>
      <c r="M200" s="356">
        <f>'2. Прогноз. Без корректировки'!O52</f>
        <v>0</v>
      </c>
      <c r="N200" s="357">
        <f>'2. Прогноз. Без корректировки'!P52</f>
        <v>0</v>
      </c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</row>
    <row r="201" spans="1:49" x14ac:dyDescent="0.25">
      <c r="A201" s="17" t="s">
        <v>172</v>
      </c>
      <c r="B201" s="346" t="s">
        <v>156</v>
      </c>
      <c r="C201" s="363">
        <f>'2. Прогноз. Без корректировки'!C55</f>
        <v>0</v>
      </c>
      <c r="D201" s="356">
        <f>'2. Прогноз. Без корректировки'!D55</f>
        <v>0</v>
      </c>
      <c r="E201" s="356">
        <f>'2. Прогноз. Без корректировки'!E55</f>
        <v>0</v>
      </c>
      <c r="F201" s="367">
        <f>'2. Прогноз. Без корректировки'!F55</f>
        <v>0</v>
      </c>
      <c r="G201" s="355">
        <f>'2. Прогноз. Без корректировки'!H55</f>
        <v>0</v>
      </c>
      <c r="H201" s="356">
        <f>'2. Прогноз. Без корректировки'!I55</f>
        <v>0</v>
      </c>
      <c r="I201" s="356">
        <f>'2. Прогноз. Без корректировки'!J55</f>
        <v>0</v>
      </c>
      <c r="J201" s="357">
        <f>'2. Прогноз. Без корректировки'!K55</f>
        <v>0</v>
      </c>
      <c r="K201" s="363">
        <f>'2. Прогноз. Без корректировки'!M55</f>
        <v>0</v>
      </c>
      <c r="L201" s="356">
        <f>'2. Прогноз. Без корректировки'!N55</f>
        <v>0</v>
      </c>
      <c r="M201" s="356">
        <f>'2. Прогноз. Без корректировки'!O55</f>
        <v>0</v>
      </c>
      <c r="N201" s="357">
        <f>'2. Прогноз. Без корректировки'!P55</f>
        <v>0</v>
      </c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</row>
    <row r="202" spans="1:49" x14ac:dyDescent="0.25">
      <c r="A202" s="17" t="s">
        <v>173</v>
      </c>
      <c r="B202" s="346" t="s">
        <v>156</v>
      </c>
      <c r="C202" s="363">
        <f>'2. Прогноз. Без корректировки'!C58</f>
        <v>0</v>
      </c>
      <c r="D202" s="356">
        <f>'2. Прогноз. Без корректировки'!D58</f>
        <v>0</v>
      </c>
      <c r="E202" s="356">
        <f>'2. Прогноз. Без корректировки'!E58</f>
        <v>0</v>
      </c>
      <c r="F202" s="367">
        <f>'2. Прогноз. Без корректировки'!F58</f>
        <v>0</v>
      </c>
      <c r="G202" s="355">
        <f>'2. Прогноз. Без корректировки'!H58</f>
        <v>0</v>
      </c>
      <c r="H202" s="356">
        <f>'2. Прогноз. Без корректировки'!I58</f>
        <v>0</v>
      </c>
      <c r="I202" s="356">
        <f>'2. Прогноз. Без корректировки'!J58</f>
        <v>0</v>
      </c>
      <c r="J202" s="357">
        <f>'2. Прогноз. Без корректировки'!K58</f>
        <v>0</v>
      </c>
      <c r="K202" s="363">
        <f>'2. Прогноз. Без корректировки'!M58</f>
        <v>0</v>
      </c>
      <c r="L202" s="356">
        <f>'2. Прогноз. Без корректировки'!N58</f>
        <v>0</v>
      </c>
      <c r="M202" s="356">
        <f>'2. Прогноз. Без корректировки'!O58</f>
        <v>0</v>
      </c>
      <c r="N202" s="357">
        <f>'2. Прогноз. Без корректировки'!P58</f>
        <v>0</v>
      </c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</row>
    <row r="203" spans="1:49" x14ac:dyDescent="0.25">
      <c r="A203" s="17" t="s">
        <v>175</v>
      </c>
      <c r="B203" s="346" t="s">
        <v>156</v>
      </c>
      <c r="C203" s="363">
        <f>'2. Прогноз. Без корректировки'!C61</f>
        <v>0</v>
      </c>
      <c r="D203" s="356">
        <f>'2. Прогноз. Без корректировки'!D61</f>
        <v>0</v>
      </c>
      <c r="E203" s="356">
        <f>'2. Прогноз. Без корректировки'!E61</f>
        <v>0</v>
      </c>
      <c r="F203" s="367">
        <f>'2. Прогноз. Без корректировки'!F61</f>
        <v>0</v>
      </c>
      <c r="G203" s="355">
        <f>'2. Прогноз. Без корректировки'!H61</f>
        <v>0</v>
      </c>
      <c r="H203" s="356">
        <f>'2. Прогноз. Без корректировки'!I61</f>
        <v>0</v>
      </c>
      <c r="I203" s="356">
        <f>'2. Прогноз. Без корректировки'!J61</f>
        <v>0</v>
      </c>
      <c r="J203" s="357">
        <f>'2. Прогноз. Без корректировки'!K61</f>
        <v>0</v>
      </c>
      <c r="K203" s="363">
        <f>'2. Прогноз. Без корректировки'!M61</f>
        <v>0</v>
      </c>
      <c r="L203" s="356">
        <f>'2. Прогноз. Без корректировки'!N61</f>
        <v>0</v>
      </c>
      <c r="M203" s="356">
        <f>'2. Прогноз. Без корректировки'!O61</f>
        <v>0</v>
      </c>
      <c r="N203" s="357">
        <f>'2. Прогноз. Без корректировки'!P61</f>
        <v>0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</row>
    <row r="204" spans="1:49" x14ac:dyDescent="0.25">
      <c r="A204" s="17" t="s">
        <v>174</v>
      </c>
      <c r="B204" s="346" t="s">
        <v>156</v>
      </c>
      <c r="C204" s="363">
        <f>'2. Прогноз. Без корректировки'!C64</f>
        <v>0</v>
      </c>
      <c r="D204" s="356">
        <f>'2. Прогноз. Без корректировки'!D64</f>
        <v>0</v>
      </c>
      <c r="E204" s="356">
        <f>'2. Прогноз. Без корректировки'!E64</f>
        <v>0</v>
      </c>
      <c r="F204" s="367">
        <f>'2. Прогноз. Без корректировки'!F64</f>
        <v>0</v>
      </c>
      <c r="G204" s="355">
        <f>'2. Прогноз. Без корректировки'!H64</f>
        <v>0</v>
      </c>
      <c r="H204" s="356">
        <f>'2. Прогноз. Без корректировки'!I64</f>
        <v>0</v>
      </c>
      <c r="I204" s="356">
        <f>'2. Прогноз. Без корректировки'!J64</f>
        <v>0</v>
      </c>
      <c r="J204" s="357">
        <f>'2. Прогноз. Без корректировки'!K64</f>
        <v>0</v>
      </c>
      <c r="K204" s="363">
        <f>'2. Прогноз. Без корректировки'!M64</f>
        <v>0</v>
      </c>
      <c r="L204" s="356">
        <f>'2. Прогноз. Без корректировки'!N64</f>
        <v>0</v>
      </c>
      <c r="M204" s="356">
        <f>'2. Прогноз. Без корректировки'!O64</f>
        <v>0</v>
      </c>
      <c r="N204" s="357">
        <f>'2. Прогноз. Без корректировки'!P64</f>
        <v>0</v>
      </c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</row>
    <row r="205" spans="1:49" x14ac:dyDescent="0.25">
      <c r="A205" s="344" t="s">
        <v>54</v>
      </c>
      <c r="B205" s="345" t="s">
        <v>156</v>
      </c>
      <c r="C205" s="362">
        <f t="shared" ref="C205:N205" si="94">SUM(C206:C210)</f>
        <v>0</v>
      </c>
      <c r="D205" s="353">
        <f t="shared" si="94"/>
        <v>0</v>
      </c>
      <c r="E205" s="353">
        <f t="shared" si="94"/>
        <v>0</v>
      </c>
      <c r="F205" s="366">
        <f t="shared" si="94"/>
        <v>0</v>
      </c>
      <c r="G205" s="352">
        <f t="shared" si="94"/>
        <v>0</v>
      </c>
      <c r="H205" s="353">
        <f t="shared" si="94"/>
        <v>0</v>
      </c>
      <c r="I205" s="353">
        <f t="shared" si="94"/>
        <v>0</v>
      </c>
      <c r="J205" s="354">
        <f t="shared" si="94"/>
        <v>0</v>
      </c>
      <c r="K205" s="362">
        <f t="shared" si="94"/>
        <v>0</v>
      </c>
      <c r="L205" s="353">
        <f t="shared" si="94"/>
        <v>0</v>
      </c>
      <c r="M205" s="353">
        <f t="shared" si="94"/>
        <v>0</v>
      </c>
      <c r="N205" s="354">
        <f t="shared" si="94"/>
        <v>0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</row>
    <row r="206" spans="1:49" x14ac:dyDescent="0.25">
      <c r="A206" s="17" t="s">
        <v>171</v>
      </c>
      <c r="B206" s="346" t="s">
        <v>156</v>
      </c>
      <c r="C206" s="363">
        <f>'2. Прогноз. Без корректировки'!C149</f>
        <v>0</v>
      </c>
      <c r="D206" s="356">
        <f>'2. Прогноз. Без корректировки'!D149</f>
        <v>0</v>
      </c>
      <c r="E206" s="356">
        <f>'2. Прогноз. Без корректировки'!E149</f>
        <v>0</v>
      </c>
      <c r="F206" s="367">
        <f>'2. Прогноз. Без корректировки'!F149</f>
        <v>0</v>
      </c>
      <c r="G206" s="355">
        <f>'2. Прогноз. Без корректировки'!H149</f>
        <v>0</v>
      </c>
      <c r="H206" s="356">
        <f>'2. Прогноз. Без корректировки'!I149</f>
        <v>0</v>
      </c>
      <c r="I206" s="356">
        <f>'2. Прогноз. Без корректировки'!J149</f>
        <v>0</v>
      </c>
      <c r="J206" s="357">
        <f>'2. Прогноз. Без корректировки'!K149</f>
        <v>0</v>
      </c>
      <c r="K206" s="363">
        <f>'2. Прогноз. Без корректировки'!M149</f>
        <v>0</v>
      </c>
      <c r="L206" s="356">
        <f>'2. Прогноз. Без корректировки'!N149</f>
        <v>0</v>
      </c>
      <c r="M206" s="356">
        <f>'2. Прогноз. Без корректировки'!O149</f>
        <v>0</v>
      </c>
      <c r="N206" s="357">
        <f>'2. Прогноз. Без корректировки'!P149</f>
        <v>0</v>
      </c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</row>
    <row r="207" spans="1:49" x14ac:dyDescent="0.25">
      <c r="A207" s="17" t="s">
        <v>172</v>
      </c>
      <c r="B207" s="347" t="s">
        <v>156</v>
      </c>
      <c r="C207" s="363">
        <f>'2. Прогноз. Без корректировки'!C152</f>
        <v>0</v>
      </c>
      <c r="D207" s="356">
        <f>'2. Прогноз. Без корректировки'!D152</f>
        <v>0</v>
      </c>
      <c r="E207" s="356">
        <f>'2. Прогноз. Без корректировки'!E152</f>
        <v>0</v>
      </c>
      <c r="F207" s="367">
        <f>'2. Прогноз. Без корректировки'!F152</f>
        <v>0</v>
      </c>
      <c r="G207" s="355">
        <f>'2. Прогноз. Без корректировки'!H152</f>
        <v>0</v>
      </c>
      <c r="H207" s="356">
        <f>'2. Прогноз. Без корректировки'!I152</f>
        <v>0</v>
      </c>
      <c r="I207" s="356">
        <f>'2. Прогноз. Без корректировки'!J152</f>
        <v>0</v>
      </c>
      <c r="J207" s="357">
        <f>'2. Прогноз. Без корректировки'!K152</f>
        <v>0</v>
      </c>
      <c r="K207" s="363">
        <f>'2. Прогноз. Без корректировки'!M152</f>
        <v>0</v>
      </c>
      <c r="L207" s="356">
        <f>'2. Прогноз. Без корректировки'!N152</f>
        <v>0</v>
      </c>
      <c r="M207" s="356">
        <f>'2. Прогноз. Без корректировки'!O152</f>
        <v>0</v>
      </c>
      <c r="N207" s="357">
        <f>'2. Прогноз. Без корректировки'!P152</f>
        <v>0</v>
      </c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x14ac:dyDescent="0.25">
      <c r="A208" s="17" t="s">
        <v>173</v>
      </c>
      <c r="B208" s="347" t="s">
        <v>156</v>
      </c>
      <c r="C208" s="363">
        <f>'2. Прогноз. Без корректировки'!C155</f>
        <v>0</v>
      </c>
      <c r="D208" s="356">
        <f>'2. Прогноз. Без корректировки'!D155</f>
        <v>0</v>
      </c>
      <c r="E208" s="356">
        <f>'2. Прогноз. Без корректировки'!E155</f>
        <v>0</v>
      </c>
      <c r="F208" s="367">
        <f>'2. Прогноз. Без корректировки'!F155</f>
        <v>0</v>
      </c>
      <c r="G208" s="355">
        <f>'2. Прогноз. Без корректировки'!H155</f>
        <v>0</v>
      </c>
      <c r="H208" s="356">
        <f>'2. Прогноз. Без корректировки'!I155</f>
        <v>0</v>
      </c>
      <c r="I208" s="356">
        <f>'2. Прогноз. Без корректировки'!J155</f>
        <v>0</v>
      </c>
      <c r="J208" s="357">
        <f>'2. Прогноз. Без корректировки'!K155</f>
        <v>0</v>
      </c>
      <c r="K208" s="363">
        <f>'2. Прогноз. Без корректировки'!M155</f>
        <v>0</v>
      </c>
      <c r="L208" s="356">
        <f>'2. Прогноз. Без корректировки'!N155</f>
        <v>0</v>
      </c>
      <c r="M208" s="356">
        <f>'2. Прогноз. Без корректировки'!O155</f>
        <v>0</v>
      </c>
      <c r="N208" s="357">
        <f>'2. Прогноз. Без корректировки'!P155</f>
        <v>0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</row>
    <row r="209" spans="1:49" x14ac:dyDescent="0.25">
      <c r="A209" s="17" t="s">
        <v>175</v>
      </c>
      <c r="B209" s="347" t="s">
        <v>156</v>
      </c>
      <c r="C209" s="363">
        <f>'2. Прогноз. Без корректировки'!C158</f>
        <v>0</v>
      </c>
      <c r="D209" s="356">
        <f>'2. Прогноз. Без корректировки'!D158</f>
        <v>0</v>
      </c>
      <c r="E209" s="356">
        <f>'2. Прогноз. Без корректировки'!E158</f>
        <v>0</v>
      </c>
      <c r="F209" s="367">
        <f>'2. Прогноз. Без корректировки'!F158</f>
        <v>0</v>
      </c>
      <c r="G209" s="355">
        <f>'2. Прогноз. Без корректировки'!H158</f>
        <v>0</v>
      </c>
      <c r="H209" s="356">
        <f>'2. Прогноз. Без корректировки'!I158</f>
        <v>0</v>
      </c>
      <c r="I209" s="356">
        <f>'2. Прогноз. Без корректировки'!J158</f>
        <v>0</v>
      </c>
      <c r="J209" s="357">
        <f>'2. Прогноз. Без корректировки'!K158</f>
        <v>0</v>
      </c>
      <c r="K209" s="363">
        <f>'2. Прогноз. Без корректировки'!M158</f>
        <v>0</v>
      </c>
      <c r="L209" s="356">
        <f>'2. Прогноз. Без корректировки'!N158</f>
        <v>0</v>
      </c>
      <c r="M209" s="356">
        <f>'2. Прогноз. Без корректировки'!O158</f>
        <v>0</v>
      </c>
      <c r="N209" s="357">
        <f>'2. Прогноз. Без корректировки'!P158</f>
        <v>0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</row>
    <row r="210" spans="1:49" x14ac:dyDescent="0.25">
      <c r="A210" s="17" t="s">
        <v>174</v>
      </c>
      <c r="B210" s="346" t="s">
        <v>156</v>
      </c>
      <c r="C210" s="363">
        <f>'2. Прогноз. Без корректировки'!C161</f>
        <v>0</v>
      </c>
      <c r="D210" s="356">
        <f>'2. Прогноз. Без корректировки'!D161</f>
        <v>0</v>
      </c>
      <c r="E210" s="356">
        <f>'2. Прогноз. Без корректировки'!E161</f>
        <v>0</v>
      </c>
      <c r="F210" s="367">
        <f>'2. Прогноз. Без корректировки'!F161</f>
        <v>0</v>
      </c>
      <c r="G210" s="355">
        <f>'2. Прогноз. Без корректировки'!H161</f>
        <v>0</v>
      </c>
      <c r="H210" s="356">
        <f>'2. Прогноз. Без корректировки'!I161</f>
        <v>0</v>
      </c>
      <c r="I210" s="356">
        <f>'2. Прогноз. Без корректировки'!J161</f>
        <v>0</v>
      </c>
      <c r="J210" s="357">
        <f>'2. Прогноз. Без корректировки'!K161</f>
        <v>0</v>
      </c>
      <c r="K210" s="363">
        <f>'2. Прогноз. Без корректировки'!M161</f>
        <v>0</v>
      </c>
      <c r="L210" s="356">
        <f>'2. Прогноз. Без корректировки'!N161</f>
        <v>0</v>
      </c>
      <c r="M210" s="356">
        <f>'2. Прогноз. Без корректировки'!O161</f>
        <v>0</v>
      </c>
      <c r="N210" s="357">
        <f>'2. Прогноз. Без корректировки'!P161</f>
        <v>0</v>
      </c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</row>
    <row r="211" spans="1:49" s="34" customFormat="1" x14ac:dyDescent="0.25">
      <c r="A211" s="344" t="s">
        <v>55</v>
      </c>
      <c r="B211" s="345" t="s">
        <v>156</v>
      </c>
      <c r="C211" s="362">
        <f t="shared" ref="C211:N211" si="95">SUM(C212:C216)</f>
        <v>0</v>
      </c>
      <c r="D211" s="353">
        <f t="shared" si="95"/>
        <v>0</v>
      </c>
      <c r="E211" s="353">
        <f t="shared" si="95"/>
        <v>0</v>
      </c>
      <c r="F211" s="366">
        <f t="shared" si="95"/>
        <v>0</v>
      </c>
      <c r="G211" s="352">
        <f t="shared" si="95"/>
        <v>0</v>
      </c>
      <c r="H211" s="353">
        <f t="shared" si="95"/>
        <v>0</v>
      </c>
      <c r="I211" s="353">
        <f t="shared" si="95"/>
        <v>0</v>
      </c>
      <c r="J211" s="354">
        <f t="shared" si="95"/>
        <v>0</v>
      </c>
      <c r="K211" s="362">
        <f t="shared" si="95"/>
        <v>0</v>
      </c>
      <c r="L211" s="353">
        <f t="shared" si="95"/>
        <v>0</v>
      </c>
      <c r="M211" s="353">
        <f t="shared" si="95"/>
        <v>0</v>
      </c>
      <c r="N211" s="354">
        <f t="shared" si="95"/>
        <v>0</v>
      </c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  <c r="AE211" s="69"/>
      <c r="AF211" s="69"/>
      <c r="AG211" s="69"/>
      <c r="AH211" s="69"/>
      <c r="AI211" s="69"/>
      <c r="AJ211" s="69"/>
      <c r="AK211" s="69"/>
      <c r="AL211" s="69"/>
      <c r="AM211" s="69"/>
      <c r="AN211" s="69"/>
      <c r="AO211" s="69"/>
      <c r="AP211" s="69"/>
      <c r="AQ211" s="69"/>
      <c r="AR211" s="69"/>
      <c r="AS211" s="69"/>
      <c r="AT211" s="69"/>
      <c r="AU211" s="69"/>
      <c r="AV211" s="69"/>
      <c r="AW211" s="69"/>
    </row>
    <row r="212" spans="1:49" x14ac:dyDescent="0.25">
      <c r="A212" s="17" t="s">
        <v>171</v>
      </c>
      <c r="B212" s="346" t="s">
        <v>156</v>
      </c>
      <c r="C212" s="363">
        <f>'2. Прогноз. Без корректировки'!C187</f>
        <v>0</v>
      </c>
      <c r="D212" s="356">
        <f>'2. Прогноз. Без корректировки'!D187+C282</f>
        <v>0</v>
      </c>
      <c r="E212" s="356">
        <f>'2. Прогноз. Без корректировки'!E187+D282</f>
        <v>0</v>
      </c>
      <c r="F212" s="367">
        <f>'2. Прогноз. Без корректировки'!F187+E282</f>
        <v>0</v>
      </c>
      <c r="G212" s="355">
        <f>'2. Прогноз. Без корректировки'!H187+F282</f>
        <v>0</v>
      </c>
      <c r="H212" s="356">
        <f>'2. Прогноз. Без корректировки'!I187+G282</f>
        <v>0</v>
      </c>
      <c r="I212" s="356">
        <f>'2. Прогноз. Без корректировки'!J187+H282</f>
        <v>0</v>
      </c>
      <c r="J212" s="357">
        <f>'2. Прогноз. Без корректировки'!K187+I282</f>
        <v>0</v>
      </c>
      <c r="K212" s="363">
        <f>'2. Прогноз. Без корректировки'!M187+J282</f>
        <v>0</v>
      </c>
      <c r="L212" s="356">
        <f>'2. Прогноз. Без корректировки'!N187+K282</f>
        <v>0</v>
      </c>
      <c r="M212" s="356">
        <f>'2. Прогноз. Без корректировки'!O187+L282</f>
        <v>0</v>
      </c>
      <c r="N212" s="357">
        <f>'2. Прогноз. Без корректировки'!P187+M282</f>
        <v>0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</row>
    <row r="213" spans="1:49" x14ac:dyDescent="0.25">
      <c r="A213" s="17" t="s">
        <v>172</v>
      </c>
      <c r="B213" s="346" t="s">
        <v>156</v>
      </c>
      <c r="C213" s="363">
        <f>'2. Прогноз. Без корректировки'!C188</f>
        <v>0</v>
      </c>
      <c r="D213" s="356">
        <f>'2. Прогноз. Без корректировки'!D188+C283</f>
        <v>0</v>
      </c>
      <c r="E213" s="356">
        <f>'2. Прогноз. Без корректировки'!E188+D283</f>
        <v>0</v>
      </c>
      <c r="F213" s="367">
        <f>'2. Прогноз. Без корректировки'!F188+E283</f>
        <v>0</v>
      </c>
      <c r="G213" s="355">
        <f>'2. Прогноз. Без корректировки'!H188+F283</f>
        <v>0</v>
      </c>
      <c r="H213" s="356">
        <f>'2. Прогноз. Без корректировки'!I188+G283</f>
        <v>0</v>
      </c>
      <c r="I213" s="356">
        <f>'2. Прогноз. Без корректировки'!J188+H283</f>
        <v>0</v>
      </c>
      <c r="J213" s="357">
        <f>'2. Прогноз. Без корректировки'!K188+I283</f>
        <v>0</v>
      </c>
      <c r="K213" s="363">
        <f>'2. Прогноз. Без корректировки'!M188+J283</f>
        <v>0</v>
      </c>
      <c r="L213" s="356">
        <f>'2. Прогноз. Без корректировки'!N188+K283</f>
        <v>0</v>
      </c>
      <c r="M213" s="356">
        <f>'2. Прогноз. Без корректировки'!O188+L283</f>
        <v>0</v>
      </c>
      <c r="N213" s="357">
        <f>'2. Прогноз. Без корректировки'!P188+M283</f>
        <v>0</v>
      </c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</row>
    <row r="214" spans="1:49" x14ac:dyDescent="0.25">
      <c r="A214" s="17" t="s">
        <v>173</v>
      </c>
      <c r="B214" s="346" t="s">
        <v>156</v>
      </c>
      <c r="C214" s="363">
        <f>'2. Прогноз. Без корректировки'!C189</f>
        <v>0</v>
      </c>
      <c r="D214" s="356">
        <f>'2. Прогноз. Без корректировки'!D189+C284</f>
        <v>0</v>
      </c>
      <c r="E214" s="356">
        <f>'2. Прогноз. Без корректировки'!E189+D284</f>
        <v>0</v>
      </c>
      <c r="F214" s="367">
        <f>'2. Прогноз. Без корректировки'!F189+E284</f>
        <v>0</v>
      </c>
      <c r="G214" s="355">
        <f>'2. Прогноз. Без корректировки'!H189+F284</f>
        <v>0</v>
      </c>
      <c r="H214" s="356">
        <f>'2. Прогноз. Без корректировки'!I189+G284</f>
        <v>0</v>
      </c>
      <c r="I214" s="356">
        <f>'2. Прогноз. Без корректировки'!J189+H284</f>
        <v>0</v>
      </c>
      <c r="J214" s="357">
        <f>'2. Прогноз. Без корректировки'!K189+I284</f>
        <v>0</v>
      </c>
      <c r="K214" s="363">
        <f>'2. Прогноз. Без корректировки'!M189+J284</f>
        <v>0</v>
      </c>
      <c r="L214" s="356">
        <f>'2. Прогноз. Без корректировки'!N189+K284</f>
        <v>0</v>
      </c>
      <c r="M214" s="356">
        <f>'2. Прогноз. Без корректировки'!O189+L284</f>
        <v>0</v>
      </c>
      <c r="N214" s="357">
        <f>'2. Прогноз. Без корректировки'!P189+M284</f>
        <v>0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</row>
    <row r="215" spans="1:49" x14ac:dyDescent="0.25">
      <c r="A215" s="17" t="s">
        <v>175</v>
      </c>
      <c r="B215" s="346" t="s">
        <v>156</v>
      </c>
      <c r="C215" s="363">
        <f>'2. Прогноз. Без корректировки'!C190</f>
        <v>0</v>
      </c>
      <c r="D215" s="356">
        <f>'2. Прогноз. Без корректировки'!D190+C285</f>
        <v>0</v>
      </c>
      <c r="E215" s="356">
        <f>'2. Прогноз. Без корректировки'!E190+D285</f>
        <v>0</v>
      </c>
      <c r="F215" s="367">
        <f>'2. Прогноз. Без корректировки'!F190+E285</f>
        <v>0</v>
      </c>
      <c r="G215" s="355">
        <f>'2. Прогноз. Без корректировки'!H190+F285</f>
        <v>0</v>
      </c>
      <c r="H215" s="356">
        <f>'2. Прогноз. Без корректировки'!I190+G285</f>
        <v>0</v>
      </c>
      <c r="I215" s="356">
        <f>'2. Прогноз. Без корректировки'!J190+H285</f>
        <v>0</v>
      </c>
      <c r="J215" s="357">
        <f>'2. Прогноз. Без корректировки'!K190+I285</f>
        <v>0</v>
      </c>
      <c r="K215" s="363">
        <f>'2. Прогноз. Без корректировки'!M190+J285</f>
        <v>0</v>
      </c>
      <c r="L215" s="356">
        <f>'2. Прогноз. Без корректировки'!N190+K285</f>
        <v>0</v>
      </c>
      <c r="M215" s="356">
        <f>'2. Прогноз. Без корректировки'!O190+L285</f>
        <v>0</v>
      </c>
      <c r="N215" s="357">
        <f>'2. Прогноз. Без корректировки'!P190+M285</f>
        <v>0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</row>
    <row r="216" spans="1:49" x14ac:dyDescent="0.25">
      <c r="A216" s="17" t="s">
        <v>174</v>
      </c>
      <c r="B216" s="346" t="s">
        <v>156</v>
      </c>
      <c r="C216" s="363">
        <f>'2. Прогноз. Без корректировки'!C191</f>
        <v>0</v>
      </c>
      <c r="D216" s="356">
        <f>'2. Прогноз. Без корректировки'!D191+C286</f>
        <v>0</v>
      </c>
      <c r="E216" s="356">
        <f>'2. Прогноз. Без корректировки'!E191+D286</f>
        <v>0</v>
      </c>
      <c r="F216" s="367">
        <f>'2. Прогноз. Без корректировки'!F191+E286</f>
        <v>0</v>
      </c>
      <c r="G216" s="355">
        <f>'2. Прогноз. Без корректировки'!H191+F286</f>
        <v>0</v>
      </c>
      <c r="H216" s="356">
        <f>'2. Прогноз. Без корректировки'!I191+G286</f>
        <v>0</v>
      </c>
      <c r="I216" s="356">
        <f>'2. Прогноз. Без корректировки'!J191+H286</f>
        <v>0</v>
      </c>
      <c r="J216" s="357">
        <f>'2. Прогноз. Без корректировки'!K191+I286</f>
        <v>0</v>
      </c>
      <c r="K216" s="363">
        <f>'2. Прогноз. Без корректировки'!M191+J286</f>
        <v>0</v>
      </c>
      <c r="L216" s="356">
        <f>'2. Прогноз. Без корректировки'!N191+K286</f>
        <v>0</v>
      </c>
      <c r="M216" s="356">
        <f>'2. Прогноз. Без корректировки'!O191+L286</f>
        <v>0</v>
      </c>
      <c r="N216" s="357">
        <f>'2. Прогноз. Без корректировки'!P191+M286</f>
        <v>0</v>
      </c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</row>
    <row r="217" spans="1:49" ht="28.5" x14ac:dyDescent="0.25">
      <c r="A217" s="348" t="s">
        <v>56</v>
      </c>
      <c r="B217" s="345" t="s">
        <v>156</v>
      </c>
      <c r="C217" s="362">
        <f t="shared" ref="C217:N217" si="96">SUM(C218:C222)</f>
        <v>0</v>
      </c>
      <c r="D217" s="353">
        <f t="shared" si="96"/>
        <v>0</v>
      </c>
      <c r="E217" s="353">
        <f t="shared" si="96"/>
        <v>0</v>
      </c>
      <c r="F217" s="366">
        <f t="shared" si="96"/>
        <v>0</v>
      </c>
      <c r="G217" s="352">
        <f t="shared" si="96"/>
        <v>0</v>
      </c>
      <c r="H217" s="353">
        <f t="shared" si="96"/>
        <v>0</v>
      </c>
      <c r="I217" s="353">
        <f t="shared" si="96"/>
        <v>0</v>
      </c>
      <c r="J217" s="354">
        <f t="shared" si="96"/>
        <v>0</v>
      </c>
      <c r="K217" s="362">
        <f t="shared" si="96"/>
        <v>0</v>
      </c>
      <c r="L217" s="353">
        <f t="shared" si="96"/>
        <v>0</v>
      </c>
      <c r="M217" s="353">
        <f t="shared" si="96"/>
        <v>0</v>
      </c>
      <c r="N217" s="354">
        <f t="shared" si="96"/>
        <v>0</v>
      </c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</row>
    <row r="218" spans="1:49" x14ac:dyDescent="0.25">
      <c r="A218" s="72" t="s">
        <v>171</v>
      </c>
      <c r="B218" s="346" t="s">
        <v>156</v>
      </c>
      <c r="C218" s="363">
        <f t="shared" ref="C218:F222" si="97">(MIN(D130,I130,N130,S130,X130,AC130,AH130))</f>
        <v>0</v>
      </c>
      <c r="D218" s="356">
        <f t="shared" si="97"/>
        <v>0</v>
      </c>
      <c r="E218" s="356">
        <f t="shared" si="97"/>
        <v>0</v>
      </c>
      <c r="F218" s="367">
        <f t="shared" si="97"/>
        <v>0</v>
      </c>
      <c r="G218" s="355">
        <f t="shared" ref="G218:J222" si="98">(MIN(D130,I130,N130,S130,X130,AC130,AH130))</f>
        <v>0</v>
      </c>
      <c r="H218" s="356">
        <f t="shared" si="98"/>
        <v>0</v>
      </c>
      <c r="I218" s="356">
        <f t="shared" si="98"/>
        <v>0</v>
      </c>
      <c r="J218" s="357">
        <f t="shared" si="98"/>
        <v>0</v>
      </c>
      <c r="K218" s="363">
        <f t="shared" ref="K218:N222" si="99">(MIN(D130,I130,N130,S130,X130,AC130,AH130))</f>
        <v>0</v>
      </c>
      <c r="L218" s="356">
        <f t="shared" si="99"/>
        <v>0</v>
      </c>
      <c r="M218" s="356">
        <f t="shared" si="99"/>
        <v>0</v>
      </c>
      <c r="N218" s="357">
        <f t="shared" si="99"/>
        <v>0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</row>
    <row r="219" spans="1:49" x14ac:dyDescent="0.25">
      <c r="A219" s="72" t="s">
        <v>172</v>
      </c>
      <c r="B219" s="346" t="s">
        <v>156</v>
      </c>
      <c r="C219" s="363">
        <f t="shared" si="97"/>
        <v>0</v>
      </c>
      <c r="D219" s="356">
        <f t="shared" si="97"/>
        <v>0</v>
      </c>
      <c r="E219" s="356">
        <f t="shared" si="97"/>
        <v>0</v>
      </c>
      <c r="F219" s="367">
        <f t="shared" si="97"/>
        <v>0</v>
      </c>
      <c r="G219" s="355">
        <f t="shared" si="98"/>
        <v>0</v>
      </c>
      <c r="H219" s="356">
        <f t="shared" si="98"/>
        <v>0</v>
      </c>
      <c r="I219" s="356">
        <f t="shared" si="98"/>
        <v>0</v>
      </c>
      <c r="J219" s="357">
        <f t="shared" si="98"/>
        <v>0</v>
      </c>
      <c r="K219" s="363">
        <f t="shared" si="99"/>
        <v>0</v>
      </c>
      <c r="L219" s="356">
        <f t="shared" si="99"/>
        <v>0</v>
      </c>
      <c r="M219" s="356">
        <f t="shared" si="99"/>
        <v>0</v>
      </c>
      <c r="N219" s="357">
        <f t="shared" si="99"/>
        <v>0</v>
      </c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</row>
    <row r="220" spans="1:49" x14ac:dyDescent="0.25">
      <c r="A220" s="72" t="s">
        <v>173</v>
      </c>
      <c r="B220" s="346" t="s">
        <v>156</v>
      </c>
      <c r="C220" s="363">
        <f t="shared" si="97"/>
        <v>0</v>
      </c>
      <c r="D220" s="356">
        <f t="shared" si="97"/>
        <v>0</v>
      </c>
      <c r="E220" s="356">
        <f t="shared" si="97"/>
        <v>0</v>
      </c>
      <c r="F220" s="367">
        <f t="shared" si="97"/>
        <v>0</v>
      </c>
      <c r="G220" s="355">
        <f t="shared" si="98"/>
        <v>0</v>
      </c>
      <c r="H220" s="356">
        <f t="shared" si="98"/>
        <v>0</v>
      </c>
      <c r="I220" s="356">
        <f t="shared" si="98"/>
        <v>0</v>
      </c>
      <c r="J220" s="357">
        <f t="shared" si="98"/>
        <v>0</v>
      </c>
      <c r="K220" s="363">
        <f t="shared" si="99"/>
        <v>0</v>
      </c>
      <c r="L220" s="356">
        <f t="shared" si="99"/>
        <v>0</v>
      </c>
      <c r="M220" s="356">
        <f t="shared" si="99"/>
        <v>0</v>
      </c>
      <c r="N220" s="357">
        <f t="shared" si="99"/>
        <v>0</v>
      </c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</row>
    <row r="221" spans="1:49" x14ac:dyDescent="0.25">
      <c r="A221" s="72" t="s">
        <v>175</v>
      </c>
      <c r="B221" s="346" t="s">
        <v>156</v>
      </c>
      <c r="C221" s="363">
        <f t="shared" si="97"/>
        <v>0</v>
      </c>
      <c r="D221" s="356">
        <f t="shared" si="97"/>
        <v>0</v>
      </c>
      <c r="E221" s="356">
        <f t="shared" si="97"/>
        <v>0</v>
      </c>
      <c r="F221" s="367">
        <f t="shared" si="97"/>
        <v>0</v>
      </c>
      <c r="G221" s="355">
        <f t="shared" si="98"/>
        <v>0</v>
      </c>
      <c r="H221" s="356">
        <f t="shared" si="98"/>
        <v>0</v>
      </c>
      <c r="I221" s="356">
        <f t="shared" si="98"/>
        <v>0</v>
      </c>
      <c r="J221" s="357">
        <f t="shared" si="98"/>
        <v>0</v>
      </c>
      <c r="K221" s="363">
        <f t="shared" si="99"/>
        <v>0</v>
      </c>
      <c r="L221" s="356">
        <f t="shared" si="99"/>
        <v>0</v>
      </c>
      <c r="M221" s="356">
        <f t="shared" si="99"/>
        <v>0</v>
      </c>
      <c r="N221" s="357">
        <f t="shared" si="99"/>
        <v>0</v>
      </c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</row>
    <row r="222" spans="1:49" x14ac:dyDescent="0.25">
      <c r="A222" s="72" t="s">
        <v>174</v>
      </c>
      <c r="B222" s="346" t="s">
        <v>156</v>
      </c>
      <c r="C222" s="363">
        <f t="shared" si="97"/>
        <v>0</v>
      </c>
      <c r="D222" s="356">
        <f t="shared" si="97"/>
        <v>0</v>
      </c>
      <c r="E222" s="356">
        <f t="shared" si="97"/>
        <v>0</v>
      </c>
      <c r="F222" s="367">
        <f t="shared" si="97"/>
        <v>0</v>
      </c>
      <c r="G222" s="355">
        <f t="shared" si="98"/>
        <v>0</v>
      </c>
      <c r="H222" s="356">
        <f t="shared" si="98"/>
        <v>0</v>
      </c>
      <c r="I222" s="356">
        <f t="shared" si="98"/>
        <v>0</v>
      </c>
      <c r="J222" s="357">
        <f t="shared" si="98"/>
        <v>0</v>
      </c>
      <c r="K222" s="363">
        <f t="shared" si="99"/>
        <v>0</v>
      </c>
      <c r="L222" s="356">
        <f t="shared" si="99"/>
        <v>0</v>
      </c>
      <c r="M222" s="356">
        <f t="shared" si="99"/>
        <v>0</v>
      </c>
      <c r="N222" s="357">
        <f t="shared" si="99"/>
        <v>0</v>
      </c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</row>
    <row r="223" spans="1:49" x14ac:dyDescent="0.25">
      <c r="A223" s="376" t="s">
        <v>57</v>
      </c>
      <c r="B223" s="377"/>
      <c r="C223" s="378"/>
      <c r="D223" s="378"/>
      <c r="E223" s="378"/>
      <c r="F223" s="378"/>
      <c r="G223" s="378"/>
      <c r="H223" s="378"/>
      <c r="I223" s="378"/>
      <c r="J223" s="378"/>
      <c r="K223" s="378"/>
      <c r="L223" s="378"/>
      <c r="M223" s="378"/>
      <c r="N223" s="379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</row>
    <row r="224" spans="1:49" ht="57" x14ac:dyDescent="0.25">
      <c r="A224" s="344" t="s">
        <v>58</v>
      </c>
      <c r="B224" s="431" t="s">
        <v>156</v>
      </c>
      <c r="C224" s="432">
        <f t="shared" ref="C224:N224" si="100">SUM(C225:C229)</f>
        <v>0</v>
      </c>
      <c r="D224" s="433">
        <f t="shared" si="100"/>
        <v>0</v>
      </c>
      <c r="E224" s="433">
        <f t="shared" si="100"/>
        <v>0</v>
      </c>
      <c r="F224" s="434">
        <f t="shared" si="100"/>
        <v>0</v>
      </c>
      <c r="G224" s="435">
        <f t="shared" si="100"/>
        <v>0</v>
      </c>
      <c r="H224" s="433">
        <f t="shared" si="100"/>
        <v>0</v>
      </c>
      <c r="I224" s="433">
        <f t="shared" si="100"/>
        <v>0</v>
      </c>
      <c r="J224" s="436">
        <f t="shared" si="100"/>
        <v>0</v>
      </c>
      <c r="K224" s="432">
        <f t="shared" si="100"/>
        <v>0</v>
      </c>
      <c r="L224" s="433">
        <f t="shared" si="100"/>
        <v>0</v>
      </c>
      <c r="M224" s="433">
        <f t="shared" si="100"/>
        <v>0</v>
      </c>
      <c r="N224" s="436">
        <f t="shared" si="100"/>
        <v>0</v>
      </c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</row>
    <row r="225" spans="1:49" x14ac:dyDescent="0.25">
      <c r="A225" s="17" t="s">
        <v>171</v>
      </c>
      <c r="B225" s="346" t="s">
        <v>156</v>
      </c>
      <c r="C225" s="363">
        <f t="shared" ref="C225:N225" si="101">IF(C212&lt;C218,-(C212-C218),0)</f>
        <v>0</v>
      </c>
      <c r="D225" s="356">
        <f t="shared" si="101"/>
        <v>0</v>
      </c>
      <c r="E225" s="356">
        <f t="shared" si="101"/>
        <v>0</v>
      </c>
      <c r="F225" s="367">
        <f t="shared" si="101"/>
        <v>0</v>
      </c>
      <c r="G225" s="355">
        <f t="shared" si="101"/>
        <v>0</v>
      </c>
      <c r="H225" s="356">
        <f t="shared" si="101"/>
        <v>0</v>
      </c>
      <c r="I225" s="356">
        <f t="shared" si="101"/>
        <v>0</v>
      </c>
      <c r="J225" s="357">
        <f t="shared" si="101"/>
        <v>0</v>
      </c>
      <c r="K225" s="363">
        <f t="shared" si="101"/>
        <v>0</v>
      </c>
      <c r="L225" s="356">
        <f t="shared" si="101"/>
        <v>0</v>
      </c>
      <c r="M225" s="356">
        <f t="shared" si="101"/>
        <v>0</v>
      </c>
      <c r="N225" s="357">
        <f t="shared" si="101"/>
        <v>0</v>
      </c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</row>
    <row r="226" spans="1:49" x14ac:dyDescent="0.25">
      <c r="A226" s="17" t="s">
        <v>172</v>
      </c>
      <c r="B226" s="346" t="s">
        <v>156</v>
      </c>
      <c r="C226" s="363">
        <f t="shared" ref="C226:N226" si="102">IF(C213&lt;C219,-(C213-C219),0)</f>
        <v>0</v>
      </c>
      <c r="D226" s="356">
        <f t="shared" si="102"/>
        <v>0</v>
      </c>
      <c r="E226" s="356">
        <f t="shared" si="102"/>
        <v>0</v>
      </c>
      <c r="F226" s="367">
        <f t="shared" si="102"/>
        <v>0</v>
      </c>
      <c r="G226" s="355">
        <f t="shared" si="102"/>
        <v>0</v>
      </c>
      <c r="H226" s="356">
        <f t="shared" si="102"/>
        <v>0</v>
      </c>
      <c r="I226" s="356">
        <f t="shared" si="102"/>
        <v>0</v>
      </c>
      <c r="J226" s="357">
        <f t="shared" si="102"/>
        <v>0</v>
      </c>
      <c r="K226" s="363">
        <f t="shared" si="102"/>
        <v>0</v>
      </c>
      <c r="L226" s="356">
        <f t="shared" si="102"/>
        <v>0</v>
      </c>
      <c r="M226" s="356">
        <f t="shared" si="102"/>
        <v>0</v>
      </c>
      <c r="N226" s="357">
        <f t="shared" si="102"/>
        <v>0</v>
      </c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</row>
    <row r="227" spans="1:49" x14ac:dyDescent="0.25">
      <c r="A227" s="17" t="s">
        <v>173</v>
      </c>
      <c r="B227" s="346" t="s">
        <v>156</v>
      </c>
      <c r="C227" s="363">
        <f t="shared" ref="C227:N227" si="103">IF(C214&lt;C220,-(C214-C220),0)</f>
        <v>0</v>
      </c>
      <c r="D227" s="356">
        <f t="shared" si="103"/>
        <v>0</v>
      </c>
      <c r="E227" s="356">
        <f t="shared" si="103"/>
        <v>0</v>
      </c>
      <c r="F227" s="367">
        <f t="shared" si="103"/>
        <v>0</v>
      </c>
      <c r="G227" s="355">
        <f t="shared" si="103"/>
        <v>0</v>
      </c>
      <c r="H227" s="356">
        <f t="shared" si="103"/>
        <v>0</v>
      </c>
      <c r="I227" s="356">
        <f t="shared" si="103"/>
        <v>0</v>
      </c>
      <c r="J227" s="357">
        <f t="shared" si="103"/>
        <v>0</v>
      </c>
      <c r="K227" s="363">
        <f t="shared" si="103"/>
        <v>0</v>
      </c>
      <c r="L227" s="356">
        <f t="shared" si="103"/>
        <v>0</v>
      </c>
      <c r="M227" s="356">
        <f t="shared" si="103"/>
        <v>0</v>
      </c>
      <c r="N227" s="357">
        <f t="shared" si="103"/>
        <v>0</v>
      </c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</row>
    <row r="228" spans="1:49" x14ac:dyDescent="0.25">
      <c r="A228" s="17" t="s">
        <v>175</v>
      </c>
      <c r="B228" s="346" t="s">
        <v>156</v>
      </c>
      <c r="C228" s="363">
        <f t="shared" ref="C228:N228" si="104">IF(C215&lt;C221,-(C215-C221),0)</f>
        <v>0</v>
      </c>
      <c r="D228" s="356">
        <f t="shared" si="104"/>
        <v>0</v>
      </c>
      <c r="E228" s="356">
        <f t="shared" si="104"/>
        <v>0</v>
      </c>
      <c r="F228" s="367">
        <f t="shared" si="104"/>
        <v>0</v>
      </c>
      <c r="G228" s="355">
        <f t="shared" si="104"/>
        <v>0</v>
      </c>
      <c r="H228" s="356">
        <f t="shared" si="104"/>
        <v>0</v>
      </c>
      <c r="I228" s="356">
        <f t="shared" si="104"/>
        <v>0</v>
      </c>
      <c r="J228" s="357">
        <f t="shared" si="104"/>
        <v>0</v>
      </c>
      <c r="K228" s="363">
        <f t="shared" si="104"/>
        <v>0</v>
      </c>
      <c r="L228" s="356">
        <f t="shared" si="104"/>
        <v>0</v>
      </c>
      <c r="M228" s="356">
        <f t="shared" si="104"/>
        <v>0</v>
      </c>
      <c r="N228" s="357">
        <f t="shared" si="104"/>
        <v>0</v>
      </c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</row>
    <row r="229" spans="1:49" x14ac:dyDescent="0.25">
      <c r="A229" s="17" t="s">
        <v>174</v>
      </c>
      <c r="B229" s="346" t="s">
        <v>156</v>
      </c>
      <c r="C229" s="363">
        <f t="shared" ref="C229:N229" si="105">IF(C216&lt;C222,-(C216-C222),0)</f>
        <v>0</v>
      </c>
      <c r="D229" s="356">
        <f t="shared" si="105"/>
        <v>0</v>
      </c>
      <c r="E229" s="356">
        <f t="shared" si="105"/>
        <v>0</v>
      </c>
      <c r="F229" s="367">
        <f t="shared" si="105"/>
        <v>0</v>
      </c>
      <c r="G229" s="355">
        <f t="shared" si="105"/>
        <v>0</v>
      </c>
      <c r="H229" s="356">
        <f t="shared" si="105"/>
        <v>0</v>
      </c>
      <c r="I229" s="356">
        <f t="shared" si="105"/>
        <v>0</v>
      </c>
      <c r="J229" s="357">
        <f t="shared" si="105"/>
        <v>0</v>
      </c>
      <c r="K229" s="363">
        <f t="shared" si="105"/>
        <v>0</v>
      </c>
      <c r="L229" s="356">
        <f t="shared" si="105"/>
        <v>0</v>
      </c>
      <c r="M229" s="356">
        <f t="shared" si="105"/>
        <v>0</v>
      </c>
      <c r="N229" s="357">
        <f t="shared" si="105"/>
        <v>0</v>
      </c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</row>
    <row r="230" spans="1:49" x14ac:dyDescent="0.25">
      <c r="A230" s="380" t="s">
        <v>59</v>
      </c>
      <c r="B230" s="377"/>
      <c r="C230" s="378"/>
      <c r="D230" s="378"/>
      <c r="E230" s="378"/>
      <c r="F230" s="378"/>
      <c r="G230" s="378"/>
      <c r="H230" s="378"/>
      <c r="I230" s="378"/>
      <c r="J230" s="378"/>
      <c r="K230" s="378"/>
      <c r="L230" s="378"/>
      <c r="M230" s="378"/>
      <c r="N230" s="379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</row>
    <row r="231" spans="1:49" ht="42.75" x14ac:dyDescent="0.25">
      <c r="A231" s="349" t="s">
        <v>60</v>
      </c>
      <c r="B231" s="431" t="s">
        <v>156</v>
      </c>
      <c r="C231" s="432">
        <f t="shared" ref="C231:N231" si="106">SUM(C232:C236)</f>
        <v>0</v>
      </c>
      <c r="D231" s="433">
        <f t="shared" si="106"/>
        <v>0</v>
      </c>
      <c r="E231" s="433">
        <f t="shared" si="106"/>
        <v>0</v>
      </c>
      <c r="F231" s="434">
        <f t="shared" si="106"/>
        <v>0</v>
      </c>
      <c r="G231" s="435">
        <f t="shared" si="106"/>
        <v>0</v>
      </c>
      <c r="H231" s="433">
        <f t="shared" si="106"/>
        <v>0</v>
      </c>
      <c r="I231" s="433">
        <f t="shared" si="106"/>
        <v>0</v>
      </c>
      <c r="J231" s="436">
        <f t="shared" si="106"/>
        <v>0</v>
      </c>
      <c r="K231" s="432">
        <f t="shared" si="106"/>
        <v>0</v>
      </c>
      <c r="L231" s="433">
        <f t="shared" si="106"/>
        <v>0</v>
      </c>
      <c r="M231" s="433">
        <f t="shared" si="106"/>
        <v>0</v>
      </c>
      <c r="N231" s="436">
        <f t="shared" si="106"/>
        <v>0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</row>
    <row r="232" spans="1:49" s="14" customFormat="1" x14ac:dyDescent="0.25">
      <c r="A232" s="350" t="s">
        <v>171</v>
      </c>
      <c r="B232" s="346" t="s">
        <v>156</v>
      </c>
      <c r="C232" s="363">
        <f t="shared" ref="C232:N232" si="107">IF(C212&gt;C218,C212-C218,0)</f>
        <v>0</v>
      </c>
      <c r="D232" s="356">
        <f t="shared" si="107"/>
        <v>0</v>
      </c>
      <c r="E232" s="356">
        <f t="shared" si="107"/>
        <v>0</v>
      </c>
      <c r="F232" s="367">
        <f t="shared" si="107"/>
        <v>0</v>
      </c>
      <c r="G232" s="355">
        <f t="shared" si="107"/>
        <v>0</v>
      </c>
      <c r="H232" s="356">
        <f t="shared" si="107"/>
        <v>0</v>
      </c>
      <c r="I232" s="356">
        <f t="shared" si="107"/>
        <v>0</v>
      </c>
      <c r="J232" s="357">
        <f t="shared" si="107"/>
        <v>0</v>
      </c>
      <c r="K232" s="363">
        <f t="shared" si="107"/>
        <v>0</v>
      </c>
      <c r="L232" s="356">
        <f t="shared" si="107"/>
        <v>0</v>
      </c>
      <c r="M232" s="356">
        <f t="shared" si="107"/>
        <v>0</v>
      </c>
      <c r="N232" s="357">
        <f t="shared" si="107"/>
        <v>0</v>
      </c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</row>
    <row r="233" spans="1:49" s="14" customFormat="1" x14ac:dyDescent="0.25">
      <c r="A233" s="350" t="s">
        <v>172</v>
      </c>
      <c r="B233" s="346" t="s">
        <v>156</v>
      </c>
      <c r="C233" s="363">
        <f t="shared" ref="C233:N233" si="108">IF(C213&gt;C219,C213-C219,0)</f>
        <v>0</v>
      </c>
      <c r="D233" s="356">
        <f t="shared" si="108"/>
        <v>0</v>
      </c>
      <c r="E233" s="356">
        <f t="shared" si="108"/>
        <v>0</v>
      </c>
      <c r="F233" s="367">
        <f t="shared" si="108"/>
        <v>0</v>
      </c>
      <c r="G233" s="355">
        <f t="shared" si="108"/>
        <v>0</v>
      </c>
      <c r="H233" s="356">
        <f t="shared" si="108"/>
        <v>0</v>
      </c>
      <c r="I233" s="356">
        <f t="shared" si="108"/>
        <v>0</v>
      </c>
      <c r="J233" s="357">
        <f t="shared" si="108"/>
        <v>0</v>
      </c>
      <c r="K233" s="363">
        <f t="shared" si="108"/>
        <v>0</v>
      </c>
      <c r="L233" s="356">
        <f t="shared" si="108"/>
        <v>0</v>
      </c>
      <c r="M233" s="356">
        <f t="shared" si="108"/>
        <v>0</v>
      </c>
      <c r="N233" s="357">
        <f t="shared" si="108"/>
        <v>0</v>
      </c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</row>
    <row r="234" spans="1:49" s="14" customFormat="1" x14ac:dyDescent="0.25">
      <c r="A234" s="350" t="s">
        <v>173</v>
      </c>
      <c r="B234" s="346" t="s">
        <v>156</v>
      </c>
      <c r="C234" s="363">
        <f t="shared" ref="C234:N234" si="109">IF(C214&gt;C220,C214-C220,0)</f>
        <v>0</v>
      </c>
      <c r="D234" s="356">
        <f t="shared" si="109"/>
        <v>0</v>
      </c>
      <c r="E234" s="356">
        <f t="shared" si="109"/>
        <v>0</v>
      </c>
      <c r="F234" s="367">
        <f t="shared" si="109"/>
        <v>0</v>
      </c>
      <c r="G234" s="355">
        <f t="shared" si="109"/>
        <v>0</v>
      </c>
      <c r="H234" s="356">
        <f t="shared" si="109"/>
        <v>0</v>
      </c>
      <c r="I234" s="356">
        <f t="shared" si="109"/>
        <v>0</v>
      </c>
      <c r="J234" s="357">
        <f t="shared" si="109"/>
        <v>0</v>
      </c>
      <c r="K234" s="363">
        <f t="shared" si="109"/>
        <v>0</v>
      </c>
      <c r="L234" s="356">
        <f t="shared" si="109"/>
        <v>0</v>
      </c>
      <c r="M234" s="356">
        <f t="shared" si="109"/>
        <v>0</v>
      </c>
      <c r="N234" s="357">
        <f t="shared" si="109"/>
        <v>0</v>
      </c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</row>
    <row r="235" spans="1:49" s="14" customFormat="1" x14ac:dyDescent="0.25">
      <c r="A235" s="350" t="s">
        <v>175</v>
      </c>
      <c r="B235" s="346" t="s">
        <v>156</v>
      </c>
      <c r="C235" s="363">
        <f t="shared" ref="C235:N235" si="110">IF(C215&gt;C221,C215-C221,0)</f>
        <v>0</v>
      </c>
      <c r="D235" s="356">
        <f t="shared" si="110"/>
        <v>0</v>
      </c>
      <c r="E235" s="356">
        <f t="shared" si="110"/>
        <v>0</v>
      </c>
      <c r="F235" s="367">
        <f t="shared" si="110"/>
        <v>0</v>
      </c>
      <c r="G235" s="355">
        <f t="shared" si="110"/>
        <v>0</v>
      </c>
      <c r="H235" s="356">
        <f t="shared" si="110"/>
        <v>0</v>
      </c>
      <c r="I235" s="356">
        <f t="shared" si="110"/>
        <v>0</v>
      </c>
      <c r="J235" s="357">
        <f t="shared" si="110"/>
        <v>0</v>
      </c>
      <c r="K235" s="363">
        <f t="shared" si="110"/>
        <v>0</v>
      </c>
      <c r="L235" s="356">
        <f t="shared" si="110"/>
        <v>0</v>
      </c>
      <c r="M235" s="356">
        <f t="shared" si="110"/>
        <v>0</v>
      </c>
      <c r="N235" s="357">
        <f t="shared" si="110"/>
        <v>0</v>
      </c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</row>
    <row r="236" spans="1:49" s="14" customFormat="1" x14ac:dyDescent="0.25">
      <c r="A236" s="350" t="s">
        <v>174</v>
      </c>
      <c r="B236" s="346" t="s">
        <v>156</v>
      </c>
      <c r="C236" s="363">
        <f t="shared" ref="C236:N236" si="111">IF(C216&gt;C222,C216-C222,0)</f>
        <v>0</v>
      </c>
      <c r="D236" s="356">
        <f t="shared" si="111"/>
        <v>0</v>
      </c>
      <c r="E236" s="356">
        <f t="shared" si="111"/>
        <v>0</v>
      </c>
      <c r="F236" s="367">
        <f t="shared" si="111"/>
        <v>0</v>
      </c>
      <c r="G236" s="355">
        <f t="shared" si="111"/>
        <v>0</v>
      </c>
      <c r="H236" s="356">
        <f t="shared" si="111"/>
        <v>0</v>
      </c>
      <c r="I236" s="356">
        <f t="shared" si="111"/>
        <v>0</v>
      </c>
      <c r="J236" s="357">
        <f t="shared" si="111"/>
        <v>0</v>
      </c>
      <c r="K236" s="363">
        <f t="shared" si="111"/>
        <v>0</v>
      </c>
      <c r="L236" s="356">
        <f t="shared" si="111"/>
        <v>0</v>
      </c>
      <c r="M236" s="356">
        <f t="shared" si="111"/>
        <v>0</v>
      </c>
      <c r="N236" s="357">
        <f t="shared" si="111"/>
        <v>0</v>
      </c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</row>
    <row r="237" spans="1:49" x14ac:dyDescent="0.25">
      <c r="A237" s="349" t="s">
        <v>61</v>
      </c>
      <c r="B237" s="345" t="s">
        <v>156</v>
      </c>
      <c r="C237" s="362">
        <f t="shared" ref="C237:N237" si="112">SUM(C238:C242)</f>
        <v>0</v>
      </c>
      <c r="D237" s="353">
        <f t="shared" si="112"/>
        <v>0</v>
      </c>
      <c r="E237" s="353">
        <f t="shared" si="112"/>
        <v>0</v>
      </c>
      <c r="F237" s="366">
        <f t="shared" si="112"/>
        <v>0</v>
      </c>
      <c r="G237" s="352">
        <f t="shared" si="112"/>
        <v>0</v>
      </c>
      <c r="H237" s="353">
        <f t="shared" si="112"/>
        <v>0</v>
      </c>
      <c r="I237" s="353">
        <f t="shared" si="112"/>
        <v>0</v>
      </c>
      <c r="J237" s="354">
        <f t="shared" si="112"/>
        <v>0</v>
      </c>
      <c r="K237" s="362">
        <f t="shared" si="112"/>
        <v>0</v>
      </c>
      <c r="L237" s="353">
        <f t="shared" si="112"/>
        <v>0</v>
      </c>
      <c r="M237" s="353">
        <f t="shared" si="112"/>
        <v>0</v>
      </c>
      <c r="N237" s="354">
        <f t="shared" si="112"/>
        <v>0</v>
      </c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</row>
    <row r="238" spans="1:49" s="14" customFormat="1" x14ac:dyDescent="0.25">
      <c r="A238" s="350" t="s">
        <v>171</v>
      </c>
      <c r="B238" s="346" t="s">
        <v>156</v>
      </c>
      <c r="C238" s="363">
        <f>-MIN(C200,C232,0)</f>
        <v>0</v>
      </c>
      <c r="D238" s="356">
        <f t="shared" ref="D238:F242" si="113">-MIN(D200,D232,C270)</f>
        <v>0</v>
      </c>
      <c r="E238" s="356">
        <f t="shared" si="113"/>
        <v>0</v>
      </c>
      <c r="F238" s="367">
        <f t="shared" si="113"/>
        <v>0</v>
      </c>
      <c r="G238" s="355">
        <f>-MIN(G200,G232,0)</f>
        <v>0</v>
      </c>
      <c r="H238" s="356">
        <f t="shared" ref="H238:J242" si="114">-MIN(H200,H232,G270)</f>
        <v>0</v>
      </c>
      <c r="I238" s="356">
        <f t="shared" si="114"/>
        <v>0</v>
      </c>
      <c r="J238" s="357">
        <f t="shared" si="114"/>
        <v>0</v>
      </c>
      <c r="K238" s="363">
        <f>-MIN(K200,K232,0)</f>
        <v>0</v>
      </c>
      <c r="L238" s="356">
        <f t="shared" ref="L238:N242" si="115">-MIN(L200,L232,K270)</f>
        <v>0</v>
      </c>
      <c r="M238" s="356">
        <f t="shared" si="115"/>
        <v>0</v>
      </c>
      <c r="N238" s="357">
        <f t="shared" si="115"/>
        <v>0</v>
      </c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</row>
    <row r="239" spans="1:49" s="14" customFormat="1" x14ac:dyDescent="0.25">
      <c r="A239" s="350" t="s">
        <v>172</v>
      </c>
      <c r="B239" s="346" t="s">
        <v>156</v>
      </c>
      <c r="C239" s="363">
        <f>-MIN(C201,C233,0)</f>
        <v>0</v>
      </c>
      <c r="D239" s="356">
        <f t="shared" si="113"/>
        <v>0</v>
      </c>
      <c r="E239" s="356">
        <f t="shared" si="113"/>
        <v>0</v>
      </c>
      <c r="F239" s="367">
        <f t="shared" si="113"/>
        <v>0</v>
      </c>
      <c r="G239" s="355">
        <f>-MIN(G201,G233,0)</f>
        <v>0</v>
      </c>
      <c r="H239" s="356">
        <f t="shared" si="114"/>
        <v>0</v>
      </c>
      <c r="I239" s="356">
        <f t="shared" si="114"/>
        <v>0</v>
      </c>
      <c r="J239" s="357">
        <f t="shared" si="114"/>
        <v>0</v>
      </c>
      <c r="K239" s="363">
        <f>-MIN(K201,K233,0)</f>
        <v>0</v>
      </c>
      <c r="L239" s="356">
        <f t="shared" si="115"/>
        <v>0</v>
      </c>
      <c r="M239" s="356">
        <f t="shared" si="115"/>
        <v>0</v>
      </c>
      <c r="N239" s="357">
        <f t="shared" si="115"/>
        <v>0</v>
      </c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</row>
    <row r="240" spans="1:49" s="14" customFormat="1" x14ac:dyDescent="0.25">
      <c r="A240" s="350" t="s">
        <v>173</v>
      </c>
      <c r="B240" s="346" t="s">
        <v>156</v>
      </c>
      <c r="C240" s="363">
        <f>-MIN(C202,C234,0)</f>
        <v>0</v>
      </c>
      <c r="D240" s="356">
        <f t="shared" si="113"/>
        <v>0</v>
      </c>
      <c r="E240" s="356">
        <f t="shared" si="113"/>
        <v>0</v>
      </c>
      <c r="F240" s="367">
        <f t="shared" si="113"/>
        <v>0</v>
      </c>
      <c r="G240" s="355">
        <f>-MIN(G202,G234,0)</f>
        <v>0</v>
      </c>
      <c r="H240" s="356">
        <f t="shared" si="114"/>
        <v>0</v>
      </c>
      <c r="I240" s="356">
        <f t="shared" si="114"/>
        <v>0</v>
      </c>
      <c r="J240" s="357">
        <f t="shared" si="114"/>
        <v>0</v>
      </c>
      <c r="K240" s="363">
        <f>-MIN(K202,K234,0)</f>
        <v>0</v>
      </c>
      <c r="L240" s="356">
        <f t="shared" si="115"/>
        <v>0</v>
      </c>
      <c r="M240" s="356">
        <f t="shared" si="115"/>
        <v>0</v>
      </c>
      <c r="N240" s="357">
        <f t="shared" si="115"/>
        <v>0</v>
      </c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</row>
    <row r="241" spans="1:49" s="14" customFormat="1" x14ac:dyDescent="0.25">
      <c r="A241" s="350" t="s">
        <v>175</v>
      </c>
      <c r="B241" s="346" t="s">
        <v>156</v>
      </c>
      <c r="C241" s="363">
        <f>-MIN(C203,C235,0)</f>
        <v>0</v>
      </c>
      <c r="D241" s="356">
        <f t="shared" si="113"/>
        <v>0</v>
      </c>
      <c r="E241" s="356">
        <f t="shared" si="113"/>
        <v>0</v>
      </c>
      <c r="F241" s="367">
        <f t="shared" si="113"/>
        <v>0</v>
      </c>
      <c r="G241" s="355">
        <f>-MIN(G203,G235,0)</f>
        <v>0</v>
      </c>
      <c r="H241" s="356">
        <f t="shared" si="114"/>
        <v>0</v>
      </c>
      <c r="I241" s="356">
        <f t="shared" si="114"/>
        <v>0</v>
      </c>
      <c r="J241" s="357">
        <f t="shared" si="114"/>
        <v>0</v>
      </c>
      <c r="K241" s="363">
        <f>-MIN(K203,K235,0)</f>
        <v>0</v>
      </c>
      <c r="L241" s="356">
        <f t="shared" si="115"/>
        <v>0</v>
      </c>
      <c r="M241" s="356">
        <f t="shared" si="115"/>
        <v>0</v>
      </c>
      <c r="N241" s="357">
        <f t="shared" si="115"/>
        <v>0</v>
      </c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</row>
    <row r="242" spans="1:49" s="14" customFormat="1" x14ac:dyDescent="0.25">
      <c r="A242" s="350" t="s">
        <v>174</v>
      </c>
      <c r="B242" s="346" t="s">
        <v>156</v>
      </c>
      <c r="C242" s="363">
        <f>-MIN(C204,C236,0)</f>
        <v>0</v>
      </c>
      <c r="D242" s="356">
        <f t="shared" si="113"/>
        <v>0</v>
      </c>
      <c r="E242" s="356">
        <f t="shared" si="113"/>
        <v>0</v>
      </c>
      <c r="F242" s="367">
        <f t="shared" si="113"/>
        <v>0</v>
      </c>
      <c r="G242" s="355">
        <f>-MIN(G204,G236,0)</f>
        <v>0</v>
      </c>
      <c r="H242" s="356">
        <f t="shared" si="114"/>
        <v>0</v>
      </c>
      <c r="I242" s="356">
        <f t="shared" si="114"/>
        <v>0</v>
      </c>
      <c r="J242" s="357">
        <f t="shared" si="114"/>
        <v>0</v>
      </c>
      <c r="K242" s="363">
        <f>-MIN(K204,K236,0)</f>
        <v>0</v>
      </c>
      <c r="L242" s="356">
        <f t="shared" si="115"/>
        <v>0</v>
      </c>
      <c r="M242" s="356">
        <f t="shared" si="115"/>
        <v>0</v>
      </c>
      <c r="N242" s="357">
        <f t="shared" si="115"/>
        <v>0</v>
      </c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</row>
    <row r="243" spans="1:49" x14ac:dyDescent="0.25">
      <c r="A243" s="349" t="s">
        <v>62</v>
      </c>
      <c r="B243" s="345" t="s">
        <v>156</v>
      </c>
      <c r="C243" s="362">
        <f t="shared" ref="C243:N243" si="116">SUM(C244:C248)</f>
        <v>0</v>
      </c>
      <c r="D243" s="353">
        <f t="shared" si="116"/>
        <v>0</v>
      </c>
      <c r="E243" s="353">
        <f t="shared" si="116"/>
        <v>0</v>
      </c>
      <c r="F243" s="366">
        <f t="shared" si="116"/>
        <v>0</v>
      </c>
      <c r="G243" s="352">
        <f t="shared" si="116"/>
        <v>0</v>
      </c>
      <c r="H243" s="353">
        <f t="shared" si="116"/>
        <v>0</v>
      </c>
      <c r="I243" s="353">
        <f t="shared" si="116"/>
        <v>0</v>
      </c>
      <c r="J243" s="354">
        <f t="shared" si="116"/>
        <v>0</v>
      </c>
      <c r="K243" s="362">
        <f t="shared" si="116"/>
        <v>0</v>
      </c>
      <c r="L243" s="353">
        <f t="shared" si="116"/>
        <v>0</v>
      </c>
      <c r="M243" s="353">
        <f t="shared" si="116"/>
        <v>0</v>
      </c>
      <c r="N243" s="354">
        <f t="shared" si="116"/>
        <v>0</v>
      </c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</row>
    <row r="244" spans="1:49" s="14" customFormat="1" x14ac:dyDescent="0.25">
      <c r="A244" s="350" t="s">
        <v>171</v>
      </c>
      <c r="B244" s="346" t="s">
        <v>156</v>
      </c>
      <c r="C244" s="363">
        <f>MIN(C232+C238,0)</f>
        <v>0</v>
      </c>
      <c r="D244" s="356">
        <f t="shared" ref="D244:F248" si="117">MIN(D232+D238,-C276)</f>
        <v>0</v>
      </c>
      <c r="E244" s="356">
        <f t="shared" si="117"/>
        <v>0</v>
      </c>
      <c r="F244" s="367">
        <f t="shared" si="117"/>
        <v>0</v>
      </c>
      <c r="G244" s="355">
        <f>MIN(G232+G238,0)</f>
        <v>0</v>
      </c>
      <c r="H244" s="356">
        <f t="shared" ref="H244:J248" si="118">MIN(H232+H238,-G276)</f>
        <v>0</v>
      </c>
      <c r="I244" s="356">
        <f t="shared" si="118"/>
        <v>0</v>
      </c>
      <c r="J244" s="357">
        <f t="shared" si="118"/>
        <v>0</v>
      </c>
      <c r="K244" s="363">
        <f>MIN(K232+K238,0)</f>
        <v>0</v>
      </c>
      <c r="L244" s="356">
        <f t="shared" ref="L244:N248" si="119">MIN(L232+L238,-K276)</f>
        <v>0</v>
      </c>
      <c r="M244" s="356">
        <f t="shared" si="119"/>
        <v>0</v>
      </c>
      <c r="N244" s="357">
        <f t="shared" si="119"/>
        <v>0</v>
      </c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</row>
    <row r="245" spans="1:49" s="14" customFormat="1" x14ac:dyDescent="0.25">
      <c r="A245" s="350" t="s">
        <v>172</v>
      </c>
      <c r="B245" s="346" t="s">
        <v>156</v>
      </c>
      <c r="C245" s="363">
        <f>MIN(C233+C239,0)</f>
        <v>0</v>
      </c>
      <c r="D245" s="356">
        <f t="shared" si="117"/>
        <v>0</v>
      </c>
      <c r="E245" s="356">
        <f t="shared" si="117"/>
        <v>0</v>
      </c>
      <c r="F245" s="367">
        <f t="shared" si="117"/>
        <v>0</v>
      </c>
      <c r="G245" s="355">
        <f>MIN(G233+G239,0)</f>
        <v>0</v>
      </c>
      <c r="H245" s="356">
        <f t="shared" si="118"/>
        <v>0</v>
      </c>
      <c r="I245" s="356">
        <f t="shared" si="118"/>
        <v>0</v>
      </c>
      <c r="J245" s="357">
        <f t="shared" si="118"/>
        <v>0</v>
      </c>
      <c r="K245" s="363">
        <f>MIN(K233+K239,0)</f>
        <v>0</v>
      </c>
      <c r="L245" s="356">
        <f t="shared" si="119"/>
        <v>0</v>
      </c>
      <c r="M245" s="356">
        <f t="shared" si="119"/>
        <v>0</v>
      </c>
      <c r="N245" s="357">
        <f t="shared" si="119"/>
        <v>0</v>
      </c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</row>
    <row r="246" spans="1:49" s="14" customFormat="1" x14ac:dyDescent="0.25">
      <c r="A246" s="350" t="s">
        <v>173</v>
      </c>
      <c r="B246" s="346" t="s">
        <v>156</v>
      </c>
      <c r="C246" s="363">
        <f>MIN(C234+C240,0)</f>
        <v>0</v>
      </c>
      <c r="D246" s="356">
        <f t="shared" si="117"/>
        <v>0</v>
      </c>
      <c r="E246" s="356">
        <f t="shared" si="117"/>
        <v>0</v>
      </c>
      <c r="F246" s="367">
        <f t="shared" si="117"/>
        <v>0</v>
      </c>
      <c r="G246" s="355">
        <f>MIN(G234+G240,0)</f>
        <v>0</v>
      </c>
      <c r="H246" s="356">
        <f t="shared" si="118"/>
        <v>0</v>
      </c>
      <c r="I246" s="356">
        <f t="shared" si="118"/>
        <v>0</v>
      </c>
      <c r="J246" s="357">
        <f t="shared" si="118"/>
        <v>0</v>
      </c>
      <c r="K246" s="363">
        <f>MIN(K234+K240,0)</f>
        <v>0</v>
      </c>
      <c r="L246" s="356">
        <f t="shared" si="119"/>
        <v>0</v>
      </c>
      <c r="M246" s="356">
        <f t="shared" si="119"/>
        <v>0</v>
      </c>
      <c r="N246" s="357">
        <f t="shared" si="119"/>
        <v>0</v>
      </c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</row>
    <row r="247" spans="1:49" s="14" customFormat="1" x14ac:dyDescent="0.25">
      <c r="A247" s="350" t="s">
        <v>175</v>
      </c>
      <c r="B247" s="346" t="s">
        <v>156</v>
      </c>
      <c r="C247" s="363">
        <f>MIN(C235+C241,0)</f>
        <v>0</v>
      </c>
      <c r="D247" s="356">
        <f t="shared" si="117"/>
        <v>0</v>
      </c>
      <c r="E247" s="356">
        <f t="shared" si="117"/>
        <v>0</v>
      </c>
      <c r="F247" s="367">
        <f t="shared" si="117"/>
        <v>0</v>
      </c>
      <c r="G247" s="355">
        <f>MIN(G235+G241,0)</f>
        <v>0</v>
      </c>
      <c r="H247" s="356">
        <f t="shared" si="118"/>
        <v>0</v>
      </c>
      <c r="I247" s="356">
        <f t="shared" si="118"/>
        <v>0</v>
      </c>
      <c r="J247" s="357">
        <f t="shared" si="118"/>
        <v>0</v>
      </c>
      <c r="K247" s="363">
        <f>MIN(K235+K241,0)</f>
        <v>0</v>
      </c>
      <c r="L247" s="356">
        <f t="shared" si="119"/>
        <v>0</v>
      </c>
      <c r="M247" s="356">
        <f t="shared" si="119"/>
        <v>0</v>
      </c>
      <c r="N247" s="357">
        <f t="shared" si="119"/>
        <v>0</v>
      </c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</row>
    <row r="248" spans="1:49" s="14" customFormat="1" x14ac:dyDescent="0.25">
      <c r="A248" s="350" t="s">
        <v>174</v>
      </c>
      <c r="B248" s="346" t="s">
        <v>156</v>
      </c>
      <c r="C248" s="363">
        <f>MIN(C236+C242,0)</f>
        <v>0</v>
      </c>
      <c r="D248" s="356">
        <f t="shared" si="117"/>
        <v>0</v>
      </c>
      <c r="E248" s="356">
        <f t="shared" si="117"/>
        <v>0</v>
      </c>
      <c r="F248" s="367">
        <f t="shared" si="117"/>
        <v>0</v>
      </c>
      <c r="G248" s="355">
        <f>MIN(G236+G242,0)</f>
        <v>0</v>
      </c>
      <c r="H248" s="356">
        <f t="shared" si="118"/>
        <v>0</v>
      </c>
      <c r="I248" s="356">
        <f t="shared" si="118"/>
        <v>0</v>
      </c>
      <c r="J248" s="357">
        <f t="shared" si="118"/>
        <v>0</v>
      </c>
      <c r="K248" s="363">
        <f>MIN(K236+K242,0)</f>
        <v>0</v>
      </c>
      <c r="L248" s="356">
        <f t="shared" si="119"/>
        <v>0</v>
      </c>
      <c r="M248" s="356">
        <f t="shared" si="119"/>
        <v>0</v>
      </c>
      <c r="N248" s="357">
        <f t="shared" si="119"/>
        <v>0</v>
      </c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</row>
    <row r="249" spans="1:49" x14ac:dyDescent="0.25">
      <c r="A249" s="376" t="s">
        <v>63</v>
      </c>
      <c r="B249" s="377"/>
      <c r="C249" s="378"/>
      <c r="D249" s="378"/>
      <c r="E249" s="378"/>
      <c r="F249" s="378"/>
      <c r="G249" s="378"/>
      <c r="H249" s="378"/>
      <c r="I249" s="378"/>
      <c r="J249" s="378"/>
      <c r="K249" s="378"/>
      <c r="L249" s="378"/>
      <c r="M249" s="378"/>
      <c r="N249" s="379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</row>
    <row r="250" spans="1:49" x14ac:dyDescent="0.25">
      <c r="A250" s="344" t="s">
        <v>64</v>
      </c>
      <c r="B250" s="345" t="s">
        <v>156</v>
      </c>
      <c r="C250" s="362">
        <f t="shared" ref="C250:N250" si="120">SUM(C251:C255)</f>
        <v>0</v>
      </c>
      <c r="D250" s="353">
        <f t="shared" si="120"/>
        <v>0</v>
      </c>
      <c r="E250" s="353">
        <f t="shared" si="120"/>
        <v>0</v>
      </c>
      <c r="F250" s="366">
        <f t="shared" si="120"/>
        <v>0</v>
      </c>
      <c r="G250" s="352">
        <f t="shared" si="120"/>
        <v>0</v>
      </c>
      <c r="H250" s="353">
        <f t="shared" si="120"/>
        <v>0</v>
      </c>
      <c r="I250" s="353">
        <f t="shared" si="120"/>
        <v>0</v>
      </c>
      <c r="J250" s="354">
        <f t="shared" si="120"/>
        <v>0</v>
      </c>
      <c r="K250" s="362">
        <f t="shared" si="120"/>
        <v>0</v>
      </c>
      <c r="L250" s="353">
        <f t="shared" si="120"/>
        <v>0</v>
      </c>
      <c r="M250" s="353">
        <f t="shared" si="120"/>
        <v>0</v>
      </c>
      <c r="N250" s="354">
        <f t="shared" si="120"/>
        <v>0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</row>
    <row r="251" spans="1:49" s="14" customFormat="1" x14ac:dyDescent="0.25">
      <c r="A251" s="17" t="s">
        <v>171</v>
      </c>
      <c r="B251" s="346" t="s">
        <v>156</v>
      </c>
      <c r="C251" s="364">
        <f t="shared" ref="C251:N251" si="121">C200+C225-(C206-(C257-C244))+C238</f>
        <v>0</v>
      </c>
      <c r="D251" s="358">
        <f t="shared" si="121"/>
        <v>0</v>
      </c>
      <c r="E251" s="358">
        <f t="shared" si="121"/>
        <v>0</v>
      </c>
      <c r="F251" s="368">
        <f t="shared" si="121"/>
        <v>0</v>
      </c>
      <c r="G251" s="370">
        <f t="shared" si="121"/>
        <v>0</v>
      </c>
      <c r="H251" s="358">
        <f t="shared" si="121"/>
        <v>0</v>
      </c>
      <c r="I251" s="358">
        <f t="shared" si="121"/>
        <v>0</v>
      </c>
      <c r="J251" s="359">
        <f t="shared" si="121"/>
        <v>0</v>
      </c>
      <c r="K251" s="364">
        <f t="shared" si="121"/>
        <v>0</v>
      </c>
      <c r="L251" s="358">
        <f t="shared" si="121"/>
        <v>0</v>
      </c>
      <c r="M251" s="358">
        <f t="shared" si="121"/>
        <v>0</v>
      </c>
      <c r="N251" s="359">
        <f t="shared" si="121"/>
        <v>0</v>
      </c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</row>
    <row r="252" spans="1:49" s="14" customFormat="1" x14ac:dyDescent="0.25">
      <c r="A252" s="17" t="s">
        <v>172</v>
      </c>
      <c r="B252" s="346" t="s">
        <v>156</v>
      </c>
      <c r="C252" s="364">
        <f t="shared" ref="C252:N252" si="122">C201+C226-(C207-(C258-C245))+C239</f>
        <v>0</v>
      </c>
      <c r="D252" s="358">
        <f t="shared" si="122"/>
        <v>0</v>
      </c>
      <c r="E252" s="358">
        <f t="shared" si="122"/>
        <v>0</v>
      </c>
      <c r="F252" s="368">
        <f t="shared" si="122"/>
        <v>0</v>
      </c>
      <c r="G252" s="370">
        <f t="shared" si="122"/>
        <v>0</v>
      </c>
      <c r="H252" s="358">
        <f t="shared" si="122"/>
        <v>0</v>
      </c>
      <c r="I252" s="358">
        <f t="shared" si="122"/>
        <v>0</v>
      </c>
      <c r="J252" s="359">
        <f t="shared" si="122"/>
        <v>0</v>
      </c>
      <c r="K252" s="364">
        <f t="shared" si="122"/>
        <v>0</v>
      </c>
      <c r="L252" s="358">
        <f t="shared" si="122"/>
        <v>0</v>
      </c>
      <c r="M252" s="358">
        <f t="shared" si="122"/>
        <v>0</v>
      </c>
      <c r="N252" s="359">
        <f t="shared" si="122"/>
        <v>0</v>
      </c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</row>
    <row r="253" spans="1:49" s="14" customFormat="1" x14ac:dyDescent="0.25">
      <c r="A253" s="17" t="s">
        <v>173</v>
      </c>
      <c r="B253" s="346" t="s">
        <v>156</v>
      </c>
      <c r="C253" s="364">
        <f t="shared" ref="C253:N253" si="123">C202+C227-(C208-(C259-C246))+C240</f>
        <v>0</v>
      </c>
      <c r="D253" s="358">
        <f t="shared" si="123"/>
        <v>0</v>
      </c>
      <c r="E253" s="358">
        <f t="shared" si="123"/>
        <v>0</v>
      </c>
      <c r="F253" s="368">
        <f t="shared" si="123"/>
        <v>0</v>
      </c>
      <c r="G253" s="370">
        <f t="shared" si="123"/>
        <v>0</v>
      </c>
      <c r="H253" s="358">
        <f t="shared" si="123"/>
        <v>0</v>
      </c>
      <c r="I253" s="358">
        <f t="shared" si="123"/>
        <v>0</v>
      </c>
      <c r="J253" s="359">
        <f t="shared" si="123"/>
        <v>0</v>
      </c>
      <c r="K253" s="364">
        <f t="shared" si="123"/>
        <v>0</v>
      </c>
      <c r="L253" s="358">
        <f t="shared" si="123"/>
        <v>0</v>
      </c>
      <c r="M253" s="358">
        <f t="shared" si="123"/>
        <v>0</v>
      </c>
      <c r="N253" s="359">
        <f t="shared" si="123"/>
        <v>0</v>
      </c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</row>
    <row r="254" spans="1:49" s="14" customFormat="1" x14ac:dyDescent="0.25">
      <c r="A254" s="17" t="s">
        <v>175</v>
      </c>
      <c r="B254" s="346" t="s">
        <v>156</v>
      </c>
      <c r="C254" s="364">
        <f t="shared" ref="C254:N254" si="124">C203+C228-(C209-(C260-C247))+C241</f>
        <v>0</v>
      </c>
      <c r="D254" s="358">
        <f t="shared" si="124"/>
        <v>0</v>
      </c>
      <c r="E254" s="358">
        <f t="shared" si="124"/>
        <v>0</v>
      </c>
      <c r="F254" s="368">
        <f t="shared" si="124"/>
        <v>0</v>
      </c>
      <c r="G254" s="370">
        <f t="shared" si="124"/>
        <v>0</v>
      </c>
      <c r="H254" s="358">
        <f t="shared" si="124"/>
        <v>0</v>
      </c>
      <c r="I254" s="358">
        <f t="shared" si="124"/>
        <v>0</v>
      </c>
      <c r="J254" s="359">
        <f t="shared" si="124"/>
        <v>0</v>
      </c>
      <c r="K254" s="364">
        <f t="shared" si="124"/>
        <v>0</v>
      </c>
      <c r="L254" s="358">
        <f t="shared" si="124"/>
        <v>0</v>
      </c>
      <c r="M254" s="358">
        <f t="shared" si="124"/>
        <v>0</v>
      </c>
      <c r="N254" s="359">
        <f t="shared" si="124"/>
        <v>0</v>
      </c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</row>
    <row r="255" spans="1:49" s="14" customFormat="1" x14ac:dyDescent="0.25">
      <c r="A255" s="17" t="s">
        <v>174</v>
      </c>
      <c r="B255" s="346" t="s">
        <v>156</v>
      </c>
      <c r="C255" s="364">
        <f t="shared" ref="C255:N255" si="125">C204+C229-(C210-(C261-C248))+C242</f>
        <v>0</v>
      </c>
      <c r="D255" s="358">
        <f t="shared" si="125"/>
        <v>0</v>
      </c>
      <c r="E255" s="358">
        <f t="shared" si="125"/>
        <v>0</v>
      </c>
      <c r="F255" s="368">
        <f t="shared" si="125"/>
        <v>0</v>
      </c>
      <c r="G255" s="370">
        <f t="shared" si="125"/>
        <v>0</v>
      </c>
      <c r="H255" s="358">
        <f t="shared" si="125"/>
        <v>0</v>
      </c>
      <c r="I255" s="358">
        <f t="shared" si="125"/>
        <v>0</v>
      </c>
      <c r="J255" s="359">
        <f t="shared" si="125"/>
        <v>0</v>
      </c>
      <c r="K255" s="364">
        <f t="shared" si="125"/>
        <v>0</v>
      </c>
      <c r="L255" s="358">
        <f t="shared" si="125"/>
        <v>0</v>
      </c>
      <c r="M255" s="358">
        <f t="shared" si="125"/>
        <v>0</v>
      </c>
      <c r="N255" s="359">
        <f t="shared" si="125"/>
        <v>0</v>
      </c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</row>
    <row r="256" spans="1:49" x14ac:dyDescent="0.25">
      <c r="A256" s="344" t="s">
        <v>65</v>
      </c>
      <c r="B256" s="345" t="s">
        <v>156</v>
      </c>
      <c r="C256" s="362">
        <f t="shared" ref="C256:N256" si="126">SUM(C257:C261)</f>
        <v>0</v>
      </c>
      <c r="D256" s="353">
        <f t="shared" si="126"/>
        <v>0</v>
      </c>
      <c r="E256" s="353">
        <f t="shared" si="126"/>
        <v>0</v>
      </c>
      <c r="F256" s="366">
        <f t="shared" si="126"/>
        <v>0</v>
      </c>
      <c r="G256" s="352">
        <f t="shared" si="126"/>
        <v>0</v>
      </c>
      <c r="H256" s="353">
        <f t="shared" si="126"/>
        <v>0</v>
      </c>
      <c r="I256" s="353">
        <f t="shared" si="126"/>
        <v>0</v>
      </c>
      <c r="J256" s="354">
        <f t="shared" si="126"/>
        <v>0</v>
      </c>
      <c r="K256" s="362">
        <f t="shared" si="126"/>
        <v>0</v>
      </c>
      <c r="L256" s="353">
        <f t="shared" si="126"/>
        <v>0</v>
      </c>
      <c r="M256" s="353">
        <f t="shared" si="126"/>
        <v>0</v>
      </c>
      <c r="N256" s="354">
        <f t="shared" si="126"/>
        <v>0</v>
      </c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</row>
    <row r="257" spans="1:49" s="14" customFormat="1" x14ac:dyDescent="0.25">
      <c r="A257" s="17" t="s">
        <v>171</v>
      </c>
      <c r="B257" s="346" t="s">
        <v>156</v>
      </c>
      <c r="C257" s="364">
        <f t="shared" ref="C257:N257" si="127">IF(C206&gt;=0.5*C225,C206-0.5*C225,0)+C244</f>
        <v>0</v>
      </c>
      <c r="D257" s="358">
        <f t="shared" si="127"/>
        <v>0</v>
      </c>
      <c r="E257" s="358">
        <f t="shared" si="127"/>
        <v>0</v>
      </c>
      <c r="F257" s="368">
        <f t="shared" si="127"/>
        <v>0</v>
      </c>
      <c r="G257" s="370">
        <f t="shared" si="127"/>
        <v>0</v>
      </c>
      <c r="H257" s="358">
        <f t="shared" si="127"/>
        <v>0</v>
      </c>
      <c r="I257" s="358">
        <f t="shared" si="127"/>
        <v>0</v>
      </c>
      <c r="J257" s="359">
        <f t="shared" si="127"/>
        <v>0</v>
      </c>
      <c r="K257" s="364">
        <f t="shared" si="127"/>
        <v>0</v>
      </c>
      <c r="L257" s="358">
        <f t="shared" si="127"/>
        <v>0</v>
      </c>
      <c r="M257" s="358">
        <f t="shared" si="127"/>
        <v>0</v>
      </c>
      <c r="N257" s="359">
        <f t="shared" si="127"/>
        <v>0</v>
      </c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</row>
    <row r="258" spans="1:49" s="14" customFormat="1" x14ac:dyDescent="0.25">
      <c r="A258" s="17" t="s">
        <v>172</v>
      </c>
      <c r="B258" s="346" t="s">
        <v>156</v>
      </c>
      <c r="C258" s="364">
        <f t="shared" ref="C258:N258" si="128">IF(C207&gt;=0.5*C226,C207-0.5*C226,0)+C245</f>
        <v>0</v>
      </c>
      <c r="D258" s="358">
        <f t="shared" si="128"/>
        <v>0</v>
      </c>
      <c r="E258" s="358">
        <f t="shared" si="128"/>
        <v>0</v>
      </c>
      <c r="F258" s="368">
        <f t="shared" si="128"/>
        <v>0</v>
      </c>
      <c r="G258" s="370">
        <f t="shared" si="128"/>
        <v>0</v>
      </c>
      <c r="H258" s="358">
        <f t="shared" si="128"/>
        <v>0</v>
      </c>
      <c r="I258" s="358">
        <f t="shared" si="128"/>
        <v>0</v>
      </c>
      <c r="J258" s="359">
        <f t="shared" si="128"/>
        <v>0</v>
      </c>
      <c r="K258" s="364">
        <f t="shared" si="128"/>
        <v>0</v>
      </c>
      <c r="L258" s="358">
        <f t="shared" si="128"/>
        <v>0</v>
      </c>
      <c r="M258" s="358">
        <f t="shared" si="128"/>
        <v>0</v>
      </c>
      <c r="N258" s="359">
        <f t="shared" si="128"/>
        <v>0</v>
      </c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</row>
    <row r="259" spans="1:49" s="14" customFormat="1" x14ac:dyDescent="0.25">
      <c r="A259" s="17" t="s">
        <v>173</v>
      </c>
      <c r="B259" s="346" t="s">
        <v>156</v>
      </c>
      <c r="C259" s="364">
        <f t="shared" ref="C259:N259" si="129">IF(C208&gt;=0.5*C227,C208-0.5*C227,0)+C246</f>
        <v>0</v>
      </c>
      <c r="D259" s="358">
        <f t="shared" si="129"/>
        <v>0</v>
      </c>
      <c r="E259" s="358">
        <f t="shared" si="129"/>
        <v>0</v>
      </c>
      <c r="F259" s="368">
        <f t="shared" si="129"/>
        <v>0</v>
      </c>
      <c r="G259" s="370">
        <f t="shared" si="129"/>
        <v>0</v>
      </c>
      <c r="H259" s="358">
        <f t="shared" si="129"/>
        <v>0</v>
      </c>
      <c r="I259" s="358">
        <f t="shared" si="129"/>
        <v>0</v>
      </c>
      <c r="J259" s="359">
        <f t="shared" si="129"/>
        <v>0</v>
      </c>
      <c r="K259" s="364">
        <f t="shared" si="129"/>
        <v>0</v>
      </c>
      <c r="L259" s="358">
        <f t="shared" si="129"/>
        <v>0</v>
      </c>
      <c r="M259" s="358">
        <f t="shared" si="129"/>
        <v>0</v>
      </c>
      <c r="N259" s="359">
        <f t="shared" si="129"/>
        <v>0</v>
      </c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</row>
    <row r="260" spans="1:49" s="14" customFormat="1" x14ac:dyDescent="0.25">
      <c r="A260" s="17" t="s">
        <v>175</v>
      </c>
      <c r="B260" s="346" t="s">
        <v>156</v>
      </c>
      <c r="C260" s="364">
        <f t="shared" ref="C260:N260" si="130">IF(C209&gt;=0.5*C228,C209-0.5*C228,0)+C247</f>
        <v>0</v>
      </c>
      <c r="D260" s="358">
        <f t="shared" si="130"/>
        <v>0</v>
      </c>
      <c r="E260" s="358">
        <f t="shared" si="130"/>
        <v>0</v>
      </c>
      <c r="F260" s="368">
        <f t="shared" si="130"/>
        <v>0</v>
      </c>
      <c r="G260" s="370">
        <f t="shared" si="130"/>
        <v>0</v>
      </c>
      <c r="H260" s="358">
        <f t="shared" si="130"/>
        <v>0</v>
      </c>
      <c r="I260" s="358">
        <f t="shared" si="130"/>
        <v>0</v>
      </c>
      <c r="J260" s="359">
        <f t="shared" si="130"/>
        <v>0</v>
      </c>
      <c r="K260" s="364">
        <f t="shared" si="130"/>
        <v>0</v>
      </c>
      <c r="L260" s="358">
        <f t="shared" si="130"/>
        <v>0</v>
      </c>
      <c r="M260" s="358">
        <f t="shared" si="130"/>
        <v>0</v>
      </c>
      <c r="N260" s="359">
        <f t="shared" si="130"/>
        <v>0</v>
      </c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</row>
    <row r="261" spans="1:49" s="14" customFormat="1" x14ac:dyDescent="0.25">
      <c r="A261" s="17" t="s">
        <v>174</v>
      </c>
      <c r="B261" s="346" t="s">
        <v>156</v>
      </c>
      <c r="C261" s="364">
        <f t="shared" ref="C261:N261" si="131">IF(C210&gt;=0.5*C229,C210-0.5*C229,0)+C248</f>
        <v>0</v>
      </c>
      <c r="D261" s="358">
        <f t="shared" si="131"/>
        <v>0</v>
      </c>
      <c r="E261" s="358">
        <f t="shared" si="131"/>
        <v>0</v>
      </c>
      <c r="F261" s="368">
        <f t="shared" si="131"/>
        <v>0</v>
      </c>
      <c r="G261" s="370">
        <f t="shared" si="131"/>
        <v>0</v>
      </c>
      <c r="H261" s="358">
        <f t="shared" si="131"/>
        <v>0</v>
      </c>
      <c r="I261" s="358">
        <f t="shared" si="131"/>
        <v>0</v>
      </c>
      <c r="J261" s="359">
        <f t="shared" si="131"/>
        <v>0</v>
      </c>
      <c r="K261" s="364">
        <f t="shared" si="131"/>
        <v>0</v>
      </c>
      <c r="L261" s="358">
        <f t="shared" si="131"/>
        <v>0</v>
      </c>
      <c r="M261" s="358">
        <f t="shared" si="131"/>
        <v>0</v>
      </c>
      <c r="N261" s="359">
        <f t="shared" si="131"/>
        <v>0</v>
      </c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</row>
    <row r="262" spans="1:49" x14ac:dyDescent="0.25">
      <c r="A262" s="344" t="s">
        <v>66</v>
      </c>
      <c r="B262" s="345" t="s">
        <v>156</v>
      </c>
      <c r="C262" s="362">
        <f t="shared" ref="C262:N262" si="132">SUM(C263:C267)</f>
        <v>0</v>
      </c>
      <c r="D262" s="353">
        <f t="shared" si="132"/>
        <v>0</v>
      </c>
      <c r="E262" s="353">
        <f t="shared" si="132"/>
        <v>0</v>
      </c>
      <c r="F262" s="366">
        <f t="shared" si="132"/>
        <v>0</v>
      </c>
      <c r="G262" s="352">
        <f t="shared" si="132"/>
        <v>0</v>
      </c>
      <c r="H262" s="353">
        <f t="shared" si="132"/>
        <v>0</v>
      </c>
      <c r="I262" s="353">
        <f t="shared" si="132"/>
        <v>0</v>
      </c>
      <c r="J262" s="354">
        <f t="shared" si="132"/>
        <v>0</v>
      </c>
      <c r="K262" s="362">
        <f t="shared" si="132"/>
        <v>0</v>
      </c>
      <c r="L262" s="353">
        <f t="shared" si="132"/>
        <v>0</v>
      </c>
      <c r="M262" s="353">
        <f t="shared" si="132"/>
        <v>0</v>
      </c>
      <c r="N262" s="354">
        <f t="shared" si="132"/>
        <v>0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</row>
    <row r="263" spans="1:49" s="14" customFormat="1" x14ac:dyDescent="0.25">
      <c r="A263" s="17" t="s">
        <v>171</v>
      </c>
      <c r="B263" s="346" t="s">
        <v>156</v>
      </c>
      <c r="C263" s="363">
        <f t="shared" ref="C263:N263" si="133">C212+C225-C244+C238</f>
        <v>0</v>
      </c>
      <c r="D263" s="356">
        <f t="shared" si="133"/>
        <v>0</v>
      </c>
      <c r="E263" s="356">
        <f t="shared" si="133"/>
        <v>0</v>
      </c>
      <c r="F263" s="367">
        <f t="shared" si="133"/>
        <v>0</v>
      </c>
      <c r="G263" s="355">
        <f t="shared" si="133"/>
        <v>0</v>
      </c>
      <c r="H263" s="356">
        <f t="shared" si="133"/>
        <v>0</v>
      </c>
      <c r="I263" s="356">
        <f t="shared" si="133"/>
        <v>0</v>
      </c>
      <c r="J263" s="357">
        <f t="shared" si="133"/>
        <v>0</v>
      </c>
      <c r="K263" s="363">
        <f t="shared" si="133"/>
        <v>0</v>
      </c>
      <c r="L263" s="356">
        <f t="shared" si="133"/>
        <v>0</v>
      </c>
      <c r="M263" s="356">
        <f t="shared" si="133"/>
        <v>0</v>
      </c>
      <c r="N263" s="357">
        <f t="shared" si="133"/>
        <v>0</v>
      </c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</row>
    <row r="264" spans="1:49" s="14" customFormat="1" x14ac:dyDescent="0.25">
      <c r="A264" s="17" t="s">
        <v>172</v>
      </c>
      <c r="B264" s="346" t="s">
        <v>156</v>
      </c>
      <c r="C264" s="363">
        <f t="shared" ref="C264:N264" si="134">C213+C226-C245+C239</f>
        <v>0</v>
      </c>
      <c r="D264" s="356">
        <f t="shared" si="134"/>
        <v>0</v>
      </c>
      <c r="E264" s="356">
        <f t="shared" si="134"/>
        <v>0</v>
      </c>
      <c r="F264" s="367">
        <f t="shared" si="134"/>
        <v>0</v>
      </c>
      <c r="G264" s="355">
        <f t="shared" si="134"/>
        <v>0</v>
      </c>
      <c r="H264" s="356">
        <f t="shared" si="134"/>
        <v>0</v>
      </c>
      <c r="I264" s="356">
        <f t="shared" si="134"/>
        <v>0</v>
      </c>
      <c r="J264" s="357">
        <f t="shared" si="134"/>
        <v>0</v>
      </c>
      <c r="K264" s="363">
        <f t="shared" si="134"/>
        <v>0</v>
      </c>
      <c r="L264" s="356">
        <f t="shared" si="134"/>
        <v>0</v>
      </c>
      <c r="M264" s="356">
        <f t="shared" si="134"/>
        <v>0</v>
      </c>
      <c r="N264" s="357">
        <f t="shared" si="134"/>
        <v>0</v>
      </c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</row>
    <row r="265" spans="1:49" s="14" customFormat="1" x14ac:dyDescent="0.25">
      <c r="A265" s="17" t="s">
        <v>173</v>
      </c>
      <c r="B265" s="346" t="s">
        <v>156</v>
      </c>
      <c r="C265" s="363">
        <f t="shared" ref="C265:N265" si="135">C214+C227-C246+C240</f>
        <v>0</v>
      </c>
      <c r="D265" s="356">
        <f t="shared" si="135"/>
        <v>0</v>
      </c>
      <c r="E265" s="356">
        <f t="shared" si="135"/>
        <v>0</v>
      </c>
      <c r="F265" s="367">
        <f t="shared" si="135"/>
        <v>0</v>
      </c>
      <c r="G265" s="355">
        <f t="shared" si="135"/>
        <v>0</v>
      </c>
      <c r="H265" s="356">
        <f t="shared" si="135"/>
        <v>0</v>
      </c>
      <c r="I265" s="356">
        <f t="shared" si="135"/>
        <v>0</v>
      </c>
      <c r="J265" s="357">
        <f t="shared" si="135"/>
        <v>0</v>
      </c>
      <c r="K265" s="363">
        <f t="shared" si="135"/>
        <v>0</v>
      </c>
      <c r="L265" s="356">
        <f t="shared" si="135"/>
        <v>0</v>
      </c>
      <c r="M265" s="356">
        <f t="shared" si="135"/>
        <v>0</v>
      </c>
      <c r="N265" s="357">
        <f t="shared" si="135"/>
        <v>0</v>
      </c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</row>
    <row r="266" spans="1:49" s="14" customFormat="1" x14ac:dyDescent="0.25">
      <c r="A266" s="17" t="s">
        <v>175</v>
      </c>
      <c r="B266" s="346" t="s">
        <v>156</v>
      </c>
      <c r="C266" s="363">
        <f t="shared" ref="C266:N266" si="136">C215+C228-C247+C241</f>
        <v>0</v>
      </c>
      <c r="D266" s="356">
        <f t="shared" si="136"/>
        <v>0</v>
      </c>
      <c r="E266" s="356">
        <f t="shared" si="136"/>
        <v>0</v>
      </c>
      <c r="F266" s="367">
        <f t="shared" si="136"/>
        <v>0</v>
      </c>
      <c r="G266" s="355">
        <f t="shared" si="136"/>
        <v>0</v>
      </c>
      <c r="H266" s="356">
        <f t="shared" si="136"/>
        <v>0</v>
      </c>
      <c r="I266" s="356">
        <f t="shared" si="136"/>
        <v>0</v>
      </c>
      <c r="J266" s="357">
        <f t="shared" si="136"/>
        <v>0</v>
      </c>
      <c r="K266" s="363">
        <f t="shared" si="136"/>
        <v>0</v>
      </c>
      <c r="L266" s="356">
        <f t="shared" si="136"/>
        <v>0</v>
      </c>
      <c r="M266" s="356">
        <f t="shared" si="136"/>
        <v>0</v>
      </c>
      <c r="N266" s="357">
        <f t="shared" si="136"/>
        <v>0</v>
      </c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</row>
    <row r="267" spans="1:49" s="14" customFormat="1" x14ac:dyDescent="0.25">
      <c r="A267" s="17" t="s">
        <v>174</v>
      </c>
      <c r="B267" s="346" t="s">
        <v>156</v>
      </c>
      <c r="C267" s="363">
        <f t="shared" ref="C267:N267" si="137">C216+C229-C248+C242</f>
        <v>0</v>
      </c>
      <c r="D267" s="356">
        <f t="shared" si="137"/>
        <v>0</v>
      </c>
      <c r="E267" s="356">
        <f t="shared" si="137"/>
        <v>0</v>
      </c>
      <c r="F267" s="367">
        <f t="shared" si="137"/>
        <v>0</v>
      </c>
      <c r="G267" s="355">
        <f t="shared" si="137"/>
        <v>0</v>
      </c>
      <c r="H267" s="356">
        <f t="shared" si="137"/>
        <v>0</v>
      </c>
      <c r="I267" s="356">
        <f t="shared" si="137"/>
        <v>0</v>
      </c>
      <c r="J267" s="357">
        <f t="shared" si="137"/>
        <v>0</v>
      </c>
      <c r="K267" s="363">
        <f t="shared" si="137"/>
        <v>0</v>
      </c>
      <c r="L267" s="356">
        <f t="shared" si="137"/>
        <v>0</v>
      </c>
      <c r="M267" s="356">
        <f t="shared" si="137"/>
        <v>0</v>
      </c>
      <c r="N267" s="357">
        <f t="shared" si="137"/>
        <v>0</v>
      </c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</row>
    <row r="268" spans="1:49" x14ac:dyDescent="0.25">
      <c r="A268" s="376" t="s">
        <v>67</v>
      </c>
      <c r="B268" s="377"/>
      <c r="C268" s="378"/>
      <c r="D268" s="378"/>
      <c r="E268" s="378"/>
      <c r="F268" s="378"/>
      <c r="G268" s="378"/>
      <c r="H268" s="378"/>
      <c r="I268" s="378"/>
      <c r="J268" s="378"/>
      <c r="K268" s="378"/>
      <c r="L268" s="378"/>
      <c r="M268" s="378"/>
      <c r="N268" s="379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</row>
    <row r="269" spans="1:49" x14ac:dyDescent="0.25">
      <c r="A269" s="344" t="s">
        <v>68</v>
      </c>
      <c r="B269" s="345" t="s">
        <v>156</v>
      </c>
      <c r="C269" s="362">
        <f t="shared" ref="C269:N269" si="138">SUM(C270:C274)</f>
        <v>0</v>
      </c>
      <c r="D269" s="353">
        <f t="shared" si="138"/>
        <v>0</v>
      </c>
      <c r="E269" s="353">
        <f t="shared" si="138"/>
        <v>0</v>
      </c>
      <c r="F269" s="366">
        <f t="shared" si="138"/>
        <v>0</v>
      </c>
      <c r="G269" s="352">
        <f t="shared" si="138"/>
        <v>0</v>
      </c>
      <c r="H269" s="353">
        <f t="shared" si="138"/>
        <v>0</v>
      </c>
      <c r="I269" s="353">
        <f t="shared" si="138"/>
        <v>0</v>
      </c>
      <c r="J269" s="354">
        <f t="shared" si="138"/>
        <v>0</v>
      </c>
      <c r="K269" s="362">
        <f t="shared" si="138"/>
        <v>0</v>
      </c>
      <c r="L269" s="353">
        <f t="shared" si="138"/>
        <v>0</v>
      </c>
      <c r="M269" s="353">
        <f t="shared" si="138"/>
        <v>0</v>
      </c>
      <c r="N269" s="354">
        <f t="shared" si="138"/>
        <v>0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</row>
    <row r="270" spans="1:49" s="14" customFormat="1" x14ac:dyDescent="0.25">
      <c r="A270" s="17" t="s">
        <v>171</v>
      </c>
      <c r="B270" s="346" t="s">
        <v>156</v>
      </c>
      <c r="C270" s="363">
        <f>C251-C200</f>
        <v>0</v>
      </c>
      <c r="D270" s="356">
        <f t="shared" ref="D270:F274" si="139">D251-D200+C270</f>
        <v>0</v>
      </c>
      <c r="E270" s="356">
        <f t="shared" si="139"/>
        <v>0</v>
      </c>
      <c r="F270" s="367">
        <f t="shared" si="139"/>
        <v>0</v>
      </c>
      <c r="G270" s="355">
        <f>G251-G200</f>
        <v>0</v>
      </c>
      <c r="H270" s="356">
        <f t="shared" ref="H270:J274" si="140">H251-H200+G270</f>
        <v>0</v>
      </c>
      <c r="I270" s="356">
        <f t="shared" si="140"/>
        <v>0</v>
      </c>
      <c r="J270" s="357">
        <f t="shared" si="140"/>
        <v>0</v>
      </c>
      <c r="K270" s="363">
        <f>K251-K200</f>
        <v>0</v>
      </c>
      <c r="L270" s="356">
        <f t="shared" ref="L270:N274" si="141">L251-L200+K270</f>
        <v>0</v>
      </c>
      <c r="M270" s="356">
        <f t="shared" si="141"/>
        <v>0</v>
      </c>
      <c r="N270" s="357">
        <f t="shared" si="141"/>
        <v>0</v>
      </c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</row>
    <row r="271" spans="1:49" s="14" customFormat="1" x14ac:dyDescent="0.25">
      <c r="A271" s="17" t="s">
        <v>172</v>
      </c>
      <c r="B271" s="346" t="s">
        <v>156</v>
      </c>
      <c r="C271" s="363">
        <f>C252-C201</f>
        <v>0</v>
      </c>
      <c r="D271" s="356">
        <f t="shared" si="139"/>
        <v>0</v>
      </c>
      <c r="E271" s="356">
        <f t="shared" si="139"/>
        <v>0</v>
      </c>
      <c r="F271" s="367">
        <f t="shared" si="139"/>
        <v>0</v>
      </c>
      <c r="G271" s="355">
        <f>G252-G201</f>
        <v>0</v>
      </c>
      <c r="H271" s="356">
        <f t="shared" si="140"/>
        <v>0</v>
      </c>
      <c r="I271" s="356">
        <f t="shared" si="140"/>
        <v>0</v>
      </c>
      <c r="J271" s="357">
        <f t="shared" si="140"/>
        <v>0</v>
      </c>
      <c r="K271" s="363">
        <f>K252-K201</f>
        <v>0</v>
      </c>
      <c r="L271" s="356">
        <f t="shared" si="141"/>
        <v>0</v>
      </c>
      <c r="M271" s="356">
        <f t="shared" si="141"/>
        <v>0</v>
      </c>
      <c r="N271" s="357">
        <f t="shared" si="141"/>
        <v>0</v>
      </c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</row>
    <row r="272" spans="1:49" s="14" customFormat="1" x14ac:dyDescent="0.25">
      <c r="A272" s="17" t="s">
        <v>173</v>
      </c>
      <c r="B272" s="346" t="s">
        <v>156</v>
      </c>
      <c r="C272" s="363">
        <f>C253-C202</f>
        <v>0</v>
      </c>
      <c r="D272" s="356">
        <f t="shared" si="139"/>
        <v>0</v>
      </c>
      <c r="E272" s="356">
        <f t="shared" si="139"/>
        <v>0</v>
      </c>
      <c r="F272" s="367">
        <f t="shared" si="139"/>
        <v>0</v>
      </c>
      <c r="G272" s="355">
        <f>G253-G202</f>
        <v>0</v>
      </c>
      <c r="H272" s="356">
        <f t="shared" si="140"/>
        <v>0</v>
      </c>
      <c r="I272" s="356">
        <f t="shared" si="140"/>
        <v>0</v>
      </c>
      <c r="J272" s="357">
        <f t="shared" si="140"/>
        <v>0</v>
      </c>
      <c r="K272" s="363">
        <f>K253-K202</f>
        <v>0</v>
      </c>
      <c r="L272" s="356">
        <f t="shared" si="141"/>
        <v>0</v>
      </c>
      <c r="M272" s="356">
        <f t="shared" si="141"/>
        <v>0</v>
      </c>
      <c r="N272" s="357">
        <f t="shared" si="141"/>
        <v>0</v>
      </c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</row>
    <row r="273" spans="1:49" s="14" customFormat="1" x14ac:dyDescent="0.25">
      <c r="A273" s="17" t="s">
        <v>175</v>
      </c>
      <c r="B273" s="346" t="s">
        <v>156</v>
      </c>
      <c r="C273" s="363">
        <f>C254-C203</f>
        <v>0</v>
      </c>
      <c r="D273" s="356">
        <f t="shared" si="139"/>
        <v>0</v>
      </c>
      <c r="E273" s="356">
        <f t="shared" si="139"/>
        <v>0</v>
      </c>
      <c r="F273" s="367">
        <f t="shared" si="139"/>
        <v>0</v>
      </c>
      <c r="G273" s="355">
        <f>G254-G203</f>
        <v>0</v>
      </c>
      <c r="H273" s="356">
        <f t="shared" si="140"/>
        <v>0</v>
      </c>
      <c r="I273" s="356">
        <f t="shared" si="140"/>
        <v>0</v>
      </c>
      <c r="J273" s="357">
        <f t="shared" si="140"/>
        <v>0</v>
      </c>
      <c r="K273" s="363">
        <f>K254-K203</f>
        <v>0</v>
      </c>
      <c r="L273" s="356">
        <f t="shared" si="141"/>
        <v>0</v>
      </c>
      <c r="M273" s="356">
        <f t="shared" si="141"/>
        <v>0</v>
      </c>
      <c r="N273" s="357">
        <f t="shared" si="141"/>
        <v>0</v>
      </c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</row>
    <row r="274" spans="1:49" s="14" customFormat="1" x14ac:dyDescent="0.25">
      <c r="A274" s="17" t="s">
        <v>174</v>
      </c>
      <c r="B274" s="346" t="s">
        <v>156</v>
      </c>
      <c r="C274" s="363">
        <f>C255-C204</f>
        <v>0</v>
      </c>
      <c r="D274" s="356">
        <f t="shared" si="139"/>
        <v>0</v>
      </c>
      <c r="E274" s="356">
        <f t="shared" si="139"/>
        <v>0</v>
      </c>
      <c r="F274" s="367">
        <f t="shared" si="139"/>
        <v>0</v>
      </c>
      <c r="G274" s="355">
        <f>G255-G204</f>
        <v>0</v>
      </c>
      <c r="H274" s="356">
        <f t="shared" si="140"/>
        <v>0</v>
      </c>
      <c r="I274" s="356">
        <f t="shared" si="140"/>
        <v>0</v>
      </c>
      <c r="J274" s="357">
        <f t="shared" si="140"/>
        <v>0</v>
      </c>
      <c r="K274" s="363">
        <f>K255-K204</f>
        <v>0</v>
      </c>
      <c r="L274" s="356">
        <f t="shared" si="141"/>
        <v>0</v>
      </c>
      <c r="M274" s="356">
        <f t="shared" si="141"/>
        <v>0</v>
      </c>
      <c r="N274" s="357">
        <f t="shared" si="141"/>
        <v>0</v>
      </c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</row>
    <row r="275" spans="1:49" x14ac:dyDescent="0.25">
      <c r="A275" s="344" t="s">
        <v>69</v>
      </c>
      <c r="B275" s="345" t="s">
        <v>156</v>
      </c>
      <c r="C275" s="362">
        <f t="shared" ref="C275:N275" si="142">SUM(C276:C280)</f>
        <v>0</v>
      </c>
      <c r="D275" s="353">
        <f t="shared" si="142"/>
        <v>0</v>
      </c>
      <c r="E275" s="353">
        <f t="shared" si="142"/>
        <v>0</v>
      </c>
      <c r="F275" s="366">
        <f t="shared" si="142"/>
        <v>0</v>
      </c>
      <c r="G275" s="352">
        <f t="shared" si="142"/>
        <v>0</v>
      </c>
      <c r="H275" s="353">
        <f t="shared" si="142"/>
        <v>0</v>
      </c>
      <c r="I275" s="353">
        <f t="shared" si="142"/>
        <v>0</v>
      </c>
      <c r="J275" s="354">
        <f t="shared" si="142"/>
        <v>0</v>
      </c>
      <c r="K275" s="362">
        <f t="shared" si="142"/>
        <v>0</v>
      </c>
      <c r="L275" s="353">
        <f t="shared" si="142"/>
        <v>0</v>
      </c>
      <c r="M275" s="353">
        <f t="shared" si="142"/>
        <v>0</v>
      </c>
      <c r="N275" s="354">
        <f t="shared" si="142"/>
        <v>0</v>
      </c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</row>
    <row r="276" spans="1:49" s="14" customFormat="1" x14ac:dyDescent="0.25">
      <c r="A276" s="17" t="s">
        <v>171</v>
      </c>
      <c r="B276" s="346" t="s">
        <v>156</v>
      </c>
      <c r="C276" s="363">
        <f>C257-C206</f>
        <v>0</v>
      </c>
      <c r="D276" s="356">
        <f t="shared" ref="D276:F280" si="143">D257-D206+C276</f>
        <v>0</v>
      </c>
      <c r="E276" s="356">
        <f t="shared" si="143"/>
        <v>0</v>
      </c>
      <c r="F276" s="367">
        <f t="shared" si="143"/>
        <v>0</v>
      </c>
      <c r="G276" s="355">
        <f>G257-G206</f>
        <v>0</v>
      </c>
      <c r="H276" s="356">
        <f t="shared" ref="H276:J280" si="144">H257-H206+G276</f>
        <v>0</v>
      </c>
      <c r="I276" s="356">
        <f t="shared" si="144"/>
        <v>0</v>
      </c>
      <c r="J276" s="357">
        <f t="shared" si="144"/>
        <v>0</v>
      </c>
      <c r="K276" s="363">
        <f>K257-K206</f>
        <v>0</v>
      </c>
      <c r="L276" s="356">
        <f t="shared" ref="L276:N280" si="145">L257-L206+K276</f>
        <v>0</v>
      </c>
      <c r="M276" s="356">
        <f t="shared" si="145"/>
        <v>0</v>
      </c>
      <c r="N276" s="357">
        <f t="shared" si="145"/>
        <v>0</v>
      </c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</row>
    <row r="277" spans="1:49" s="14" customFormat="1" x14ac:dyDescent="0.25">
      <c r="A277" s="17" t="s">
        <v>172</v>
      </c>
      <c r="B277" s="346" t="s">
        <v>156</v>
      </c>
      <c r="C277" s="363">
        <f>C258-C207</f>
        <v>0</v>
      </c>
      <c r="D277" s="356">
        <f t="shared" si="143"/>
        <v>0</v>
      </c>
      <c r="E277" s="356">
        <f t="shared" si="143"/>
        <v>0</v>
      </c>
      <c r="F277" s="367">
        <f t="shared" si="143"/>
        <v>0</v>
      </c>
      <c r="G277" s="355">
        <f>G258-G207</f>
        <v>0</v>
      </c>
      <c r="H277" s="356">
        <f t="shared" si="144"/>
        <v>0</v>
      </c>
      <c r="I277" s="356">
        <f t="shared" si="144"/>
        <v>0</v>
      </c>
      <c r="J277" s="357">
        <f t="shared" si="144"/>
        <v>0</v>
      </c>
      <c r="K277" s="363">
        <f>K258-K207</f>
        <v>0</v>
      </c>
      <c r="L277" s="356">
        <f t="shared" si="145"/>
        <v>0</v>
      </c>
      <c r="M277" s="356">
        <f t="shared" si="145"/>
        <v>0</v>
      </c>
      <c r="N277" s="357">
        <f t="shared" si="145"/>
        <v>0</v>
      </c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</row>
    <row r="278" spans="1:49" s="14" customFormat="1" x14ac:dyDescent="0.25">
      <c r="A278" s="17" t="s">
        <v>173</v>
      </c>
      <c r="B278" s="346" t="s">
        <v>156</v>
      </c>
      <c r="C278" s="363">
        <f>C259-C208</f>
        <v>0</v>
      </c>
      <c r="D278" s="356">
        <f t="shared" si="143"/>
        <v>0</v>
      </c>
      <c r="E278" s="356">
        <f t="shared" si="143"/>
        <v>0</v>
      </c>
      <c r="F278" s="367">
        <f t="shared" si="143"/>
        <v>0</v>
      </c>
      <c r="G278" s="355">
        <f>G259-G208</f>
        <v>0</v>
      </c>
      <c r="H278" s="356">
        <f t="shared" si="144"/>
        <v>0</v>
      </c>
      <c r="I278" s="356">
        <f t="shared" si="144"/>
        <v>0</v>
      </c>
      <c r="J278" s="357">
        <f t="shared" si="144"/>
        <v>0</v>
      </c>
      <c r="K278" s="363">
        <f>K259-K208</f>
        <v>0</v>
      </c>
      <c r="L278" s="356">
        <f t="shared" si="145"/>
        <v>0</v>
      </c>
      <c r="M278" s="356">
        <f t="shared" si="145"/>
        <v>0</v>
      </c>
      <c r="N278" s="357">
        <f t="shared" si="145"/>
        <v>0</v>
      </c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</row>
    <row r="279" spans="1:49" s="14" customFormat="1" x14ac:dyDescent="0.25">
      <c r="A279" s="17" t="s">
        <v>175</v>
      </c>
      <c r="B279" s="346" t="s">
        <v>156</v>
      </c>
      <c r="C279" s="363">
        <f>C260-C209</f>
        <v>0</v>
      </c>
      <c r="D279" s="356">
        <f t="shared" si="143"/>
        <v>0</v>
      </c>
      <c r="E279" s="356">
        <f t="shared" si="143"/>
        <v>0</v>
      </c>
      <c r="F279" s="367">
        <f t="shared" si="143"/>
        <v>0</v>
      </c>
      <c r="G279" s="355">
        <f>G260-G209</f>
        <v>0</v>
      </c>
      <c r="H279" s="356">
        <f t="shared" si="144"/>
        <v>0</v>
      </c>
      <c r="I279" s="356">
        <f t="shared" si="144"/>
        <v>0</v>
      </c>
      <c r="J279" s="357">
        <f t="shared" si="144"/>
        <v>0</v>
      </c>
      <c r="K279" s="363">
        <f>K260-K209</f>
        <v>0</v>
      </c>
      <c r="L279" s="356">
        <f t="shared" si="145"/>
        <v>0</v>
      </c>
      <c r="M279" s="356">
        <f t="shared" si="145"/>
        <v>0</v>
      </c>
      <c r="N279" s="357">
        <f t="shared" si="145"/>
        <v>0</v>
      </c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</row>
    <row r="280" spans="1:49" s="14" customFormat="1" x14ac:dyDescent="0.25">
      <c r="A280" s="17" t="s">
        <v>174</v>
      </c>
      <c r="B280" s="346" t="s">
        <v>156</v>
      </c>
      <c r="C280" s="363">
        <f>C261-C210</f>
        <v>0</v>
      </c>
      <c r="D280" s="356">
        <f t="shared" si="143"/>
        <v>0</v>
      </c>
      <c r="E280" s="356">
        <f t="shared" si="143"/>
        <v>0</v>
      </c>
      <c r="F280" s="367">
        <f t="shared" si="143"/>
        <v>0</v>
      </c>
      <c r="G280" s="355">
        <f>G261-G210</f>
        <v>0</v>
      </c>
      <c r="H280" s="356">
        <f t="shared" si="144"/>
        <v>0</v>
      </c>
      <c r="I280" s="356">
        <f t="shared" si="144"/>
        <v>0</v>
      </c>
      <c r="J280" s="357">
        <f t="shared" si="144"/>
        <v>0</v>
      </c>
      <c r="K280" s="363">
        <f>K261-K210</f>
        <v>0</v>
      </c>
      <c r="L280" s="356">
        <f t="shared" si="145"/>
        <v>0</v>
      </c>
      <c r="M280" s="356">
        <f t="shared" si="145"/>
        <v>0</v>
      </c>
      <c r="N280" s="357">
        <f t="shared" si="145"/>
        <v>0</v>
      </c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</row>
    <row r="281" spans="1:49" ht="28.5" x14ac:dyDescent="0.25">
      <c r="A281" s="344" t="s">
        <v>70</v>
      </c>
      <c r="B281" s="345" t="s">
        <v>156</v>
      </c>
      <c r="C281" s="362">
        <f t="shared" ref="C281:N281" si="146">SUM(C282:C286)</f>
        <v>0</v>
      </c>
      <c r="D281" s="353">
        <f t="shared" si="146"/>
        <v>0</v>
      </c>
      <c r="E281" s="353">
        <f t="shared" si="146"/>
        <v>0</v>
      </c>
      <c r="F281" s="366">
        <f t="shared" si="146"/>
        <v>0</v>
      </c>
      <c r="G281" s="352">
        <f t="shared" si="146"/>
        <v>0</v>
      </c>
      <c r="H281" s="353">
        <f t="shared" si="146"/>
        <v>0</v>
      </c>
      <c r="I281" s="353">
        <f t="shared" si="146"/>
        <v>0</v>
      </c>
      <c r="J281" s="354">
        <f t="shared" si="146"/>
        <v>0</v>
      </c>
      <c r="K281" s="362">
        <f t="shared" si="146"/>
        <v>0</v>
      </c>
      <c r="L281" s="353">
        <f t="shared" si="146"/>
        <v>0</v>
      </c>
      <c r="M281" s="353">
        <f t="shared" si="146"/>
        <v>0</v>
      </c>
      <c r="N281" s="354">
        <f t="shared" si="146"/>
        <v>0</v>
      </c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</row>
    <row r="282" spans="1:49" s="14" customFormat="1" x14ac:dyDescent="0.25">
      <c r="A282" s="17" t="s">
        <v>171</v>
      </c>
      <c r="B282" s="346" t="s">
        <v>156</v>
      </c>
      <c r="C282" s="363">
        <f>C263-C212</f>
        <v>0</v>
      </c>
      <c r="D282" s="356">
        <f t="shared" ref="D282:N282" si="147">D263-D212+C282</f>
        <v>0</v>
      </c>
      <c r="E282" s="356">
        <f t="shared" si="147"/>
        <v>0</v>
      </c>
      <c r="F282" s="367">
        <f t="shared" si="147"/>
        <v>0</v>
      </c>
      <c r="G282" s="355">
        <f t="shared" si="147"/>
        <v>0</v>
      </c>
      <c r="H282" s="356">
        <f t="shared" si="147"/>
        <v>0</v>
      </c>
      <c r="I282" s="356">
        <f t="shared" si="147"/>
        <v>0</v>
      </c>
      <c r="J282" s="357">
        <f t="shared" si="147"/>
        <v>0</v>
      </c>
      <c r="K282" s="363">
        <f t="shared" si="147"/>
        <v>0</v>
      </c>
      <c r="L282" s="356">
        <f t="shared" si="147"/>
        <v>0</v>
      </c>
      <c r="M282" s="356">
        <f t="shared" si="147"/>
        <v>0</v>
      </c>
      <c r="N282" s="357">
        <f t="shared" si="147"/>
        <v>0</v>
      </c>
      <c r="O282" s="15"/>
      <c r="P282" s="16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</row>
    <row r="283" spans="1:49" s="14" customFormat="1" x14ac:dyDescent="0.25">
      <c r="A283" s="17" t="s">
        <v>172</v>
      </c>
      <c r="B283" s="346" t="s">
        <v>156</v>
      </c>
      <c r="C283" s="363">
        <f>C264-C213</f>
        <v>0</v>
      </c>
      <c r="D283" s="356">
        <f t="shared" ref="D283:N283" si="148">D264-D213+C283</f>
        <v>0</v>
      </c>
      <c r="E283" s="356">
        <f t="shared" si="148"/>
        <v>0</v>
      </c>
      <c r="F283" s="367">
        <f t="shared" si="148"/>
        <v>0</v>
      </c>
      <c r="G283" s="355">
        <f t="shared" si="148"/>
        <v>0</v>
      </c>
      <c r="H283" s="356">
        <f t="shared" si="148"/>
        <v>0</v>
      </c>
      <c r="I283" s="356">
        <f t="shared" si="148"/>
        <v>0</v>
      </c>
      <c r="J283" s="357">
        <f t="shared" si="148"/>
        <v>0</v>
      </c>
      <c r="K283" s="363">
        <f t="shared" si="148"/>
        <v>0</v>
      </c>
      <c r="L283" s="356">
        <f t="shared" si="148"/>
        <v>0</v>
      </c>
      <c r="M283" s="356">
        <f t="shared" si="148"/>
        <v>0</v>
      </c>
      <c r="N283" s="357">
        <f t="shared" si="148"/>
        <v>0</v>
      </c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</row>
    <row r="284" spans="1:49" s="14" customFormat="1" x14ac:dyDescent="0.25">
      <c r="A284" s="17" t="s">
        <v>173</v>
      </c>
      <c r="B284" s="346" t="s">
        <v>156</v>
      </c>
      <c r="C284" s="363">
        <f>C265-C214</f>
        <v>0</v>
      </c>
      <c r="D284" s="356">
        <f t="shared" ref="D284:N284" si="149">D265-D214+C284</f>
        <v>0</v>
      </c>
      <c r="E284" s="356">
        <f t="shared" si="149"/>
        <v>0</v>
      </c>
      <c r="F284" s="367">
        <f t="shared" si="149"/>
        <v>0</v>
      </c>
      <c r="G284" s="355">
        <f t="shared" si="149"/>
        <v>0</v>
      </c>
      <c r="H284" s="356">
        <f t="shared" si="149"/>
        <v>0</v>
      </c>
      <c r="I284" s="356">
        <f t="shared" si="149"/>
        <v>0</v>
      </c>
      <c r="J284" s="357">
        <f t="shared" si="149"/>
        <v>0</v>
      </c>
      <c r="K284" s="363">
        <f t="shared" si="149"/>
        <v>0</v>
      </c>
      <c r="L284" s="356">
        <f t="shared" si="149"/>
        <v>0</v>
      </c>
      <c r="M284" s="356">
        <f t="shared" si="149"/>
        <v>0</v>
      </c>
      <c r="N284" s="357">
        <f t="shared" si="149"/>
        <v>0</v>
      </c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</row>
    <row r="285" spans="1:49" s="14" customFormat="1" x14ac:dyDescent="0.25">
      <c r="A285" s="17" t="s">
        <v>175</v>
      </c>
      <c r="B285" s="346" t="s">
        <v>156</v>
      </c>
      <c r="C285" s="363">
        <f>C266-C215</f>
        <v>0</v>
      </c>
      <c r="D285" s="356">
        <f t="shared" ref="D285:N285" si="150">D266-D215+C285</f>
        <v>0</v>
      </c>
      <c r="E285" s="356">
        <f t="shared" si="150"/>
        <v>0</v>
      </c>
      <c r="F285" s="367">
        <f t="shared" si="150"/>
        <v>0</v>
      </c>
      <c r="G285" s="355">
        <f t="shared" si="150"/>
        <v>0</v>
      </c>
      <c r="H285" s="356">
        <f t="shared" si="150"/>
        <v>0</v>
      </c>
      <c r="I285" s="356">
        <f t="shared" si="150"/>
        <v>0</v>
      </c>
      <c r="J285" s="357">
        <f t="shared" si="150"/>
        <v>0</v>
      </c>
      <c r="K285" s="363">
        <f t="shared" si="150"/>
        <v>0</v>
      </c>
      <c r="L285" s="356">
        <f t="shared" si="150"/>
        <v>0</v>
      </c>
      <c r="M285" s="356">
        <f t="shared" si="150"/>
        <v>0</v>
      </c>
      <c r="N285" s="357">
        <f t="shared" si="150"/>
        <v>0</v>
      </c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</row>
    <row r="286" spans="1:49" s="14" customFormat="1" ht="15.75" thickBot="1" x14ac:dyDescent="0.3">
      <c r="A286" s="56" t="s">
        <v>174</v>
      </c>
      <c r="B286" s="351" t="s">
        <v>156</v>
      </c>
      <c r="C286" s="365">
        <f>C267-C216</f>
        <v>0</v>
      </c>
      <c r="D286" s="360">
        <f t="shared" ref="D286:N286" si="151">D267-D216+C286</f>
        <v>0</v>
      </c>
      <c r="E286" s="360">
        <f t="shared" si="151"/>
        <v>0</v>
      </c>
      <c r="F286" s="369">
        <f t="shared" si="151"/>
        <v>0</v>
      </c>
      <c r="G286" s="371">
        <f t="shared" si="151"/>
        <v>0</v>
      </c>
      <c r="H286" s="360">
        <f t="shared" si="151"/>
        <v>0</v>
      </c>
      <c r="I286" s="360">
        <f t="shared" si="151"/>
        <v>0</v>
      </c>
      <c r="J286" s="361">
        <f t="shared" si="151"/>
        <v>0</v>
      </c>
      <c r="K286" s="365">
        <f t="shared" si="151"/>
        <v>0</v>
      </c>
      <c r="L286" s="360">
        <f t="shared" si="151"/>
        <v>0</v>
      </c>
      <c r="M286" s="360">
        <f t="shared" si="151"/>
        <v>0</v>
      </c>
      <c r="N286" s="361">
        <f t="shared" si="151"/>
        <v>0</v>
      </c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</row>
    <row r="287" spans="1:49" x14ac:dyDescent="0.25">
      <c r="A287" s="4"/>
      <c r="B287" s="78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</row>
    <row r="318" spans="1:52" ht="15.75" hidden="1" outlineLevel="1" thickBot="1" x14ac:dyDescent="0.3">
      <c r="A318" s="46" t="s">
        <v>16</v>
      </c>
      <c r="B318" s="49" t="s">
        <v>72</v>
      </c>
      <c r="C318" s="46" t="s">
        <v>144</v>
      </c>
      <c r="D318" s="48" t="s">
        <v>145</v>
      </c>
      <c r="E318" s="48" t="s">
        <v>146</v>
      </c>
      <c r="F318" s="48" t="s">
        <v>147</v>
      </c>
      <c r="G318" s="48" t="s">
        <v>148</v>
      </c>
      <c r="H318" s="48" t="s">
        <v>149</v>
      </c>
      <c r="I318" s="48" t="s">
        <v>150</v>
      </c>
      <c r="J318" s="48" t="s">
        <v>151</v>
      </c>
      <c r="K318" s="48" t="s">
        <v>152</v>
      </c>
      <c r="L318" s="48" t="s">
        <v>153</v>
      </c>
      <c r="M318" s="48" t="s">
        <v>140</v>
      </c>
      <c r="N318" s="48" t="s">
        <v>141</v>
      </c>
      <c r="O318" s="48" t="s">
        <v>142</v>
      </c>
      <c r="P318" s="48" t="s">
        <v>143</v>
      </c>
      <c r="Q318" s="48" t="s">
        <v>137</v>
      </c>
      <c r="R318" s="48" t="s">
        <v>138</v>
      </c>
      <c r="S318" s="47" t="s">
        <v>139</v>
      </c>
    </row>
    <row r="319" spans="1:52" hidden="1" outlineLevel="1" x14ac:dyDescent="0.25">
      <c r="A319" s="59" t="s">
        <v>35</v>
      </c>
      <c r="B319" s="335"/>
      <c r="C319" s="437"/>
      <c r="D319" s="61"/>
      <c r="E319" s="61"/>
      <c r="F319" s="61"/>
      <c r="G319" s="61"/>
      <c r="H319" s="61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3"/>
    </row>
    <row r="320" spans="1:52" hidden="1" outlineLevel="1" x14ac:dyDescent="0.25">
      <c r="A320" s="72" t="s">
        <v>171</v>
      </c>
      <c r="B320" s="85" t="s">
        <v>36</v>
      </c>
      <c r="C320" s="195">
        <f t="shared" ref="C320:S320" si="152">C142</f>
        <v>0</v>
      </c>
      <c r="D320" s="196">
        <f t="shared" si="152"/>
        <v>0</v>
      </c>
      <c r="E320" s="196">
        <f t="shared" si="152"/>
        <v>0</v>
      </c>
      <c r="F320" s="196">
        <f t="shared" si="152"/>
        <v>0</v>
      </c>
      <c r="G320" s="196">
        <f t="shared" si="152"/>
        <v>0</v>
      </c>
      <c r="H320" s="196">
        <f t="shared" si="152"/>
        <v>0</v>
      </c>
      <c r="I320" s="196">
        <f t="shared" si="152"/>
        <v>0</v>
      </c>
      <c r="J320" s="196">
        <f t="shared" si="152"/>
        <v>0</v>
      </c>
      <c r="K320" s="196">
        <f t="shared" si="152"/>
        <v>0</v>
      </c>
      <c r="L320" s="196">
        <f t="shared" si="152"/>
        <v>0</v>
      </c>
      <c r="M320" s="196">
        <f t="shared" si="152"/>
        <v>0</v>
      </c>
      <c r="N320" s="196">
        <f t="shared" si="152"/>
        <v>0</v>
      </c>
      <c r="O320" s="196">
        <f t="shared" si="152"/>
        <v>0</v>
      </c>
      <c r="P320" s="196">
        <f t="shared" si="152"/>
        <v>0</v>
      </c>
      <c r="Q320" s="196">
        <f t="shared" si="152"/>
        <v>0</v>
      </c>
      <c r="R320" s="196">
        <f t="shared" si="152"/>
        <v>0</v>
      </c>
      <c r="S320" s="197">
        <f t="shared" si="152"/>
        <v>0</v>
      </c>
      <c r="AY320" t="s">
        <v>114</v>
      </c>
      <c r="AZ320">
        <v>265</v>
      </c>
    </row>
    <row r="321" spans="1:52" hidden="1" outlineLevel="1" x14ac:dyDescent="0.25">
      <c r="A321" s="72" t="s">
        <v>172</v>
      </c>
      <c r="B321" s="85" t="s">
        <v>36</v>
      </c>
      <c r="C321" s="195">
        <f t="shared" ref="C321:S321" si="153">C143</f>
        <v>0</v>
      </c>
      <c r="D321" s="196">
        <f t="shared" si="153"/>
        <v>0</v>
      </c>
      <c r="E321" s="196">
        <f t="shared" si="153"/>
        <v>0</v>
      </c>
      <c r="F321" s="196">
        <f t="shared" si="153"/>
        <v>0</v>
      </c>
      <c r="G321" s="196">
        <f t="shared" si="153"/>
        <v>0</v>
      </c>
      <c r="H321" s="196">
        <f t="shared" si="153"/>
        <v>0</v>
      </c>
      <c r="I321" s="196">
        <f t="shared" si="153"/>
        <v>0</v>
      </c>
      <c r="J321" s="196">
        <f t="shared" si="153"/>
        <v>0</v>
      </c>
      <c r="K321" s="196">
        <f t="shared" si="153"/>
        <v>0</v>
      </c>
      <c r="L321" s="196">
        <f t="shared" si="153"/>
        <v>0</v>
      </c>
      <c r="M321" s="196">
        <f t="shared" si="153"/>
        <v>0</v>
      </c>
      <c r="N321" s="196">
        <f t="shared" si="153"/>
        <v>0</v>
      </c>
      <c r="O321" s="196">
        <f t="shared" si="153"/>
        <v>0</v>
      </c>
      <c r="P321" s="196">
        <f t="shared" si="153"/>
        <v>0</v>
      </c>
      <c r="Q321" s="196">
        <f t="shared" si="153"/>
        <v>0</v>
      </c>
      <c r="R321" s="196">
        <f t="shared" si="153"/>
        <v>0</v>
      </c>
      <c r="S321" s="197">
        <f t="shared" si="153"/>
        <v>0</v>
      </c>
      <c r="AY321" t="s">
        <v>114</v>
      </c>
      <c r="AZ321">
        <v>266</v>
      </c>
    </row>
    <row r="322" spans="1:52" hidden="1" outlineLevel="1" x14ac:dyDescent="0.25">
      <c r="A322" s="72" t="s">
        <v>173</v>
      </c>
      <c r="B322" s="85" t="s">
        <v>36</v>
      </c>
      <c r="C322" s="195">
        <f t="shared" ref="C322:S322" si="154">C144</f>
        <v>0</v>
      </c>
      <c r="D322" s="196">
        <f t="shared" si="154"/>
        <v>0</v>
      </c>
      <c r="E322" s="196">
        <f t="shared" si="154"/>
        <v>0</v>
      </c>
      <c r="F322" s="196">
        <f t="shared" si="154"/>
        <v>0</v>
      </c>
      <c r="G322" s="196">
        <f t="shared" si="154"/>
        <v>0</v>
      </c>
      <c r="H322" s="196">
        <f t="shared" si="154"/>
        <v>0</v>
      </c>
      <c r="I322" s="196">
        <f t="shared" si="154"/>
        <v>0</v>
      </c>
      <c r="J322" s="196">
        <f t="shared" si="154"/>
        <v>0</v>
      </c>
      <c r="K322" s="196">
        <f t="shared" si="154"/>
        <v>0</v>
      </c>
      <c r="L322" s="196">
        <f t="shared" si="154"/>
        <v>0</v>
      </c>
      <c r="M322" s="196">
        <f t="shared" si="154"/>
        <v>0</v>
      </c>
      <c r="N322" s="196">
        <f t="shared" si="154"/>
        <v>0</v>
      </c>
      <c r="O322" s="196">
        <f t="shared" si="154"/>
        <v>0</v>
      </c>
      <c r="P322" s="196">
        <f t="shared" si="154"/>
        <v>0</v>
      </c>
      <c r="Q322" s="196">
        <f t="shared" si="154"/>
        <v>0</v>
      </c>
      <c r="R322" s="196">
        <f t="shared" si="154"/>
        <v>0</v>
      </c>
      <c r="S322" s="197">
        <f t="shared" si="154"/>
        <v>0</v>
      </c>
      <c r="AY322" t="s">
        <v>114</v>
      </c>
      <c r="AZ322">
        <v>267</v>
      </c>
    </row>
    <row r="323" spans="1:52" hidden="1" outlineLevel="1" x14ac:dyDescent="0.25">
      <c r="A323" s="72" t="s">
        <v>175</v>
      </c>
      <c r="B323" s="85" t="s">
        <v>36</v>
      </c>
      <c r="C323" s="195">
        <f t="shared" ref="C323:S323" si="155">C145</f>
        <v>0</v>
      </c>
      <c r="D323" s="196">
        <f t="shared" si="155"/>
        <v>0</v>
      </c>
      <c r="E323" s="196">
        <f t="shared" si="155"/>
        <v>0</v>
      </c>
      <c r="F323" s="196">
        <f t="shared" si="155"/>
        <v>0</v>
      </c>
      <c r="G323" s="196">
        <f t="shared" si="155"/>
        <v>0</v>
      </c>
      <c r="H323" s="196">
        <f t="shared" si="155"/>
        <v>0</v>
      </c>
      <c r="I323" s="196">
        <f t="shared" si="155"/>
        <v>0</v>
      </c>
      <c r="J323" s="196">
        <f t="shared" si="155"/>
        <v>0</v>
      </c>
      <c r="K323" s="196">
        <f t="shared" si="155"/>
        <v>0</v>
      </c>
      <c r="L323" s="196">
        <f t="shared" si="155"/>
        <v>0</v>
      </c>
      <c r="M323" s="196">
        <f t="shared" si="155"/>
        <v>0</v>
      </c>
      <c r="N323" s="196">
        <f t="shared" si="155"/>
        <v>0</v>
      </c>
      <c r="O323" s="196">
        <f t="shared" si="155"/>
        <v>0</v>
      </c>
      <c r="P323" s="196">
        <f t="shared" si="155"/>
        <v>0</v>
      </c>
      <c r="Q323" s="196">
        <f t="shared" si="155"/>
        <v>0</v>
      </c>
      <c r="R323" s="196">
        <f t="shared" si="155"/>
        <v>0</v>
      </c>
      <c r="S323" s="197">
        <f t="shared" si="155"/>
        <v>0</v>
      </c>
      <c r="AY323" t="s">
        <v>114</v>
      </c>
      <c r="AZ323">
        <v>268</v>
      </c>
    </row>
    <row r="324" spans="1:52" hidden="1" outlineLevel="1" x14ac:dyDescent="0.25">
      <c r="A324" s="72" t="s">
        <v>174</v>
      </c>
      <c r="B324" s="85" t="s">
        <v>36</v>
      </c>
      <c r="C324" s="195">
        <f t="shared" ref="C324:S324" si="156">C146</f>
        <v>0</v>
      </c>
      <c r="D324" s="196">
        <f t="shared" si="156"/>
        <v>0</v>
      </c>
      <c r="E324" s="196">
        <f t="shared" si="156"/>
        <v>0</v>
      </c>
      <c r="F324" s="196">
        <f t="shared" si="156"/>
        <v>0</v>
      </c>
      <c r="G324" s="196">
        <f t="shared" si="156"/>
        <v>0</v>
      </c>
      <c r="H324" s="196">
        <f t="shared" si="156"/>
        <v>0</v>
      </c>
      <c r="I324" s="196">
        <f t="shared" si="156"/>
        <v>0</v>
      </c>
      <c r="J324" s="196">
        <f t="shared" si="156"/>
        <v>0</v>
      </c>
      <c r="K324" s="196">
        <f t="shared" si="156"/>
        <v>0</v>
      </c>
      <c r="L324" s="196">
        <f t="shared" si="156"/>
        <v>0</v>
      </c>
      <c r="M324" s="196">
        <f t="shared" si="156"/>
        <v>0</v>
      </c>
      <c r="N324" s="196">
        <f t="shared" si="156"/>
        <v>0</v>
      </c>
      <c r="O324" s="196">
        <f t="shared" si="156"/>
        <v>0</v>
      </c>
      <c r="P324" s="196">
        <f t="shared" si="156"/>
        <v>0</v>
      </c>
      <c r="Q324" s="196">
        <f t="shared" si="156"/>
        <v>0</v>
      </c>
      <c r="R324" s="196">
        <f t="shared" si="156"/>
        <v>0</v>
      </c>
      <c r="S324" s="197">
        <f t="shared" si="156"/>
        <v>0</v>
      </c>
      <c r="AY324" t="s">
        <v>114</v>
      </c>
      <c r="AZ324">
        <v>275</v>
      </c>
    </row>
    <row r="325" spans="1:52" hidden="1" outlineLevel="1" x14ac:dyDescent="0.25">
      <c r="A325" s="65" t="s">
        <v>37</v>
      </c>
      <c r="B325" s="86"/>
      <c r="C325" s="190"/>
      <c r="D325" s="191"/>
      <c r="E325" s="191"/>
      <c r="F325" s="191"/>
      <c r="G325" s="191"/>
      <c r="H325" s="191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3"/>
    </row>
    <row r="326" spans="1:52" hidden="1" outlineLevel="1" x14ac:dyDescent="0.25">
      <c r="A326" s="72" t="s">
        <v>171</v>
      </c>
      <c r="B326" s="85" t="s">
        <v>36</v>
      </c>
      <c r="C326" s="195">
        <f t="shared" ref="C326:S326" si="157">C148</f>
        <v>0</v>
      </c>
      <c r="D326" s="196">
        <f t="shared" si="157"/>
        <v>0</v>
      </c>
      <c r="E326" s="196">
        <f t="shared" si="157"/>
        <v>0</v>
      </c>
      <c r="F326" s="196">
        <f t="shared" si="157"/>
        <v>0</v>
      </c>
      <c r="G326" s="196">
        <f t="shared" si="157"/>
        <v>0</v>
      </c>
      <c r="H326" s="196">
        <f t="shared" si="157"/>
        <v>0</v>
      </c>
      <c r="I326" s="196">
        <f t="shared" si="157"/>
        <v>0</v>
      </c>
      <c r="J326" s="196">
        <f t="shared" si="157"/>
        <v>0</v>
      </c>
      <c r="K326" s="196">
        <f t="shared" si="157"/>
        <v>0</v>
      </c>
      <c r="L326" s="196">
        <f t="shared" si="157"/>
        <v>0</v>
      </c>
      <c r="M326" s="196">
        <f t="shared" si="157"/>
        <v>0</v>
      </c>
      <c r="N326" s="196">
        <f t="shared" si="157"/>
        <v>0</v>
      </c>
      <c r="O326" s="196">
        <f t="shared" si="157"/>
        <v>0</v>
      </c>
      <c r="P326" s="196">
        <f t="shared" si="157"/>
        <v>0</v>
      </c>
      <c r="Q326" s="196">
        <f t="shared" si="157"/>
        <v>0</v>
      </c>
      <c r="R326" s="196">
        <f t="shared" si="157"/>
        <v>0</v>
      </c>
      <c r="S326" s="197">
        <f t="shared" si="157"/>
        <v>0</v>
      </c>
      <c r="AY326" t="s">
        <v>114</v>
      </c>
      <c r="AZ326">
        <v>277</v>
      </c>
    </row>
    <row r="327" spans="1:52" hidden="1" outlineLevel="1" x14ac:dyDescent="0.25">
      <c r="A327" s="72" t="s">
        <v>172</v>
      </c>
      <c r="B327" s="85" t="s">
        <v>36</v>
      </c>
      <c r="C327" s="195">
        <f t="shared" ref="C327:S327" si="158">C149</f>
        <v>0</v>
      </c>
      <c r="D327" s="196">
        <f t="shared" si="158"/>
        <v>0</v>
      </c>
      <c r="E327" s="196">
        <f t="shared" si="158"/>
        <v>0</v>
      </c>
      <c r="F327" s="196">
        <f t="shared" si="158"/>
        <v>0</v>
      </c>
      <c r="G327" s="196">
        <f t="shared" si="158"/>
        <v>0</v>
      </c>
      <c r="H327" s="196">
        <f t="shared" si="158"/>
        <v>0</v>
      </c>
      <c r="I327" s="196">
        <f t="shared" si="158"/>
        <v>0</v>
      </c>
      <c r="J327" s="196">
        <f t="shared" si="158"/>
        <v>0</v>
      </c>
      <c r="K327" s="196">
        <f t="shared" si="158"/>
        <v>0</v>
      </c>
      <c r="L327" s="196">
        <f t="shared" si="158"/>
        <v>0</v>
      </c>
      <c r="M327" s="196">
        <f t="shared" si="158"/>
        <v>0</v>
      </c>
      <c r="N327" s="196">
        <f t="shared" si="158"/>
        <v>0</v>
      </c>
      <c r="O327" s="196">
        <f t="shared" si="158"/>
        <v>0</v>
      </c>
      <c r="P327" s="196">
        <f t="shared" si="158"/>
        <v>0</v>
      </c>
      <c r="Q327" s="196">
        <f t="shared" si="158"/>
        <v>0</v>
      </c>
      <c r="R327" s="196">
        <f t="shared" si="158"/>
        <v>0</v>
      </c>
      <c r="S327" s="197">
        <f t="shared" si="158"/>
        <v>0</v>
      </c>
      <c r="AY327" t="s">
        <v>114</v>
      </c>
      <c r="AZ327">
        <v>278</v>
      </c>
    </row>
    <row r="328" spans="1:52" hidden="1" outlineLevel="1" x14ac:dyDescent="0.25">
      <c r="A328" s="72" t="s">
        <v>173</v>
      </c>
      <c r="B328" s="85" t="s">
        <v>36</v>
      </c>
      <c r="C328" s="195">
        <f t="shared" ref="C328:S328" si="159">C150</f>
        <v>0</v>
      </c>
      <c r="D328" s="196">
        <f t="shared" si="159"/>
        <v>0</v>
      </c>
      <c r="E328" s="196">
        <f t="shared" si="159"/>
        <v>0</v>
      </c>
      <c r="F328" s="196">
        <f t="shared" si="159"/>
        <v>0</v>
      </c>
      <c r="G328" s="196">
        <f t="shared" si="159"/>
        <v>0</v>
      </c>
      <c r="H328" s="196">
        <f t="shared" si="159"/>
        <v>0</v>
      </c>
      <c r="I328" s="196">
        <f t="shared" si="159"/>
        <v>0</v>
      </c>
      <c r="J328" s="196">
        <f t="shared" si="159"/>
        <v>0</v>
      </c>
      <c r="K328" s="196">
        <f t="shared" si="159"/>
        <v>0</v>
      </c>
      <c r="L328" s="196">
        <f t="shared" si="159"/>
        <v>0</v>
      </c>
      <c r="M328" s="196">
        <f t="shared" si="159"/>
        <v>0</v>
      </c>
      <c r="N328" s="196">
        <f t="shared" si="159"/>
        <v>0</v>
      </c>
      <c r="O328" s="196">
        <f t="shared" si="159"/>
        <v>0</v>
      </c>
      <c r="P328" s="196">
        <f t="shared" si="159"/>
        <v>0</v>
      </c>
      <c r="Q328" s="196">
        <f t="shared" si="159"/>
        <v>0</v>
      </c>
      <c r="R328" s="196">
        <f t="shared" si="159"/>
        <v>0</v>
      </c>
      <c r="S328" s="197">
        <f t="shared" si="159"/>
        <v>0</v>
      </c>
      <c r="AY328" t="s">
        <v>114</v>
      </c>
      <c r="AZ328">
        <v>279</v>
      </c>
    </row>
    <row r="329" spans="1:52" hidden="1" outlineLevel="1" x14ac:dyDescent="0.25">
      <c r="A329" s="72" t="s">
        <v>175</v>
      </c>
      <c r="B329" s="85" t="s">
        <v>36</v>
      </c>
      <c r="C329" s="195">
        <f t="shared" ref="C329:S329" si="160">C151</f>
        <v>0</v>
      </c>
      <c r="D329" s="196">
        <f t="shared" si="160"/>
        <v>0</v>
      </c>
      <c r="E329" s="196">
        <f t="shared" si="160"/>
        <v>0</v>
      </c>
      <c r="F329" s="196">
        <f t="shared" si="160"/>
        <v>0</v>
      </c>
      <c r="G329" s="196">
        <f t="shared" si="160"/>
        <v>0</v>
      </c>
      <c r="H329" s="196">
        <f t="shared" si="160"/>
        <v>0</v>
      </c>
      <c r="I329" s="196">
        <f t="shared" si="160"/>
        <v>0</v>
      </c>
      <c r="J329" s="196">
        <f t="shared" si="160"/>
        <v>0</v>
      </c>
      <c r="K329" s="196">
        <f t="shared" si="160"/>
        <v>0</v>
      </c>
      <c r="L329" s="196">
        <f t="shared" si="160"/>
        <v>0</v>
      </c>
      <c r="M329" s="196">
        <f t="shared" si="160"/>
        <v>0</v>
      </c>
      <c r="N329" s="196">
        <f t="shared" si="160"/>
        <v>0</v>
      </c>
      <c r="O329" s="196">
        <f t="shared" si="160"/>
        <v>0</v>
      </c>
      <c r="P329" s="196">
        <f t="shared" si="160"/>
        <v>0</v>
      </c>
      <c r="Q329" s="196">
        <f t="shared" si="160"/>
        <v>0</v>
      </c>
      <c r="R329" s="196">
        <f t="shared" si="160"/>
        <v>0</v>
      </c>
      <c r="S329" s="197">
        <f t="shared" si="160"/>
        <v>0</v>
      </c>
      <c r="AY329" t="s">
        <v>114</v>
      </c>
      <c r="AZ329">
        <v>280</v>
      </c>
    </row>
    <row r="330" spans="1:52" hidden="1" outlineLevel="1" x14ac:dyDescent="0.25">
      <c r="A330" s="72" t="s">
        <v>174</v>
      </c>
      <c r="B330" s="85" t="s">
        <v>36</v>
      </c>
      <c r="C330" s="195">
        <f t="shared" ref="C330:S330" si="161">C152</f>
        <v>0</v>
      </c>
      <c r="D330" s="196">
        <f t="shared" si="161"/>
        <v>0</v>
      </c>
      <c r="E330" s="196">
        <f t="shared" si="161"/>
        <v>0</v>
      </c>
      <c r="F330" s="196">
        <f t="shared" si="161"/>
        <v>0</v>
      </c>
      <c r="G330" s="196">
        <f t="shared" si="161"/>
        <v>0</v>
      </c>
      <c r="H330" s="196">
        <f t="shared" si="161"/>
        <v>0</v>
      </c>
      <c r="I330" s="196">
        <f t="shared" si="161"/>
        <v>0</v>
      </c>
      <c r="J330" s="196">
        <f t="shared" si="161"/>
        <v>0</v>
      </c>
      <c r="K330" s="196">
        <f t="shared" si="161"/>
        <v>0</v>
      </c>
      <c r="L330" s="196">
        <f t="shared" si="161"/>
        <v>0</v>
      </c>
      <c r="M330" s="196">
        <f t="shared" si="161"/>
        <v>0</v>
      </c>
      <c r="N330" s="196">
        <f t="shared" si="161"/>
        <v>0</v>
      </c>
      <c r="O330" s="196">
        <f t="shared" si="161"/>
        <v>0</v>
      </c>
      <c r="P330" s="196">
        <f t="shared" si="161"/>
        <v>0</v>
      </c>
      <c r="Q330" s="196">
        <f t="shared" si="161"/>
        <v>0</v>
      </c>
      <c r="R330" s="196">
        <f t="shared" si="161"/>
        <v>0</v>
      </c>
      <c r="S330" s="197">
        <f t="shared" si="161"/>
        <v>0</v>
      </c>
      <c r="AY330" t="s">
        <v>114</v>
      </c>
      <c r="AZ330">
        <v>287</v>
      </c>
    </row>
    <row r="331" spans="1:52" hidden="1" outlineLevel="1" x14ac:dyDescent="0.25">
      <c r="A331" s="65" t="s">
        <v>38</v>
      </c>
      <c r="B331" s="86"/>
      <c r="C331" s="190"/>
      <c r="D331" s="191"/>
      <c r="E331" s="191"/>
      <c r="F331" s="191"/>
      <c r="G331" s="191"/>
      <c r="H331" s="191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3"/>
    </row>
    <row r="332" spans="1:52" hidden="1" outlineLevel="1" x14ac:dyDescent="0.25">
      <c r="A332" s="72" t="s">
        <v>171</v>
      </c>
      <c r="B332" s="85" t="s">
        <v>36</v>
      </c>
      <c r="C332" s="195">
        <f t="shared" ref="C332:S332" si="162">C154</f>
        <v>0</v>
      </c>
      <c r="D332" s="196">
        <f t="shared" si="162"/>
        <v>0</v>
      </c>
      <c r="E332" s="196">
        <f t="shared" si="162"/>
        <v>0</v>
      </c>
      <c r="F332" s="196">
        <f t="shared" si="162"/>
        <v>0</v>
      </c>
      <c r="G332" s="196">
        <f t="shared" si="162"/>
        <v>0</v>
      </c>
      <c r="H332" s="196">
        <f t="shared" si="162"/>
        <v>0</v>
      </c>
      <c r="I332" s="196">
        <f t="shared" si="162"/>
        <v>0</v>
      </c>
      <c r="J332" s="196">
        <f t="shared" si="162"/>
        <v>0</v>
      </c>
      <c r="K332" s="196">
        <f t="shared" si="162"/>
        <v>0</v>
      </c>
      <c r="L332" s="196">
        <f t="shared" si="162"/>
        <v>0</v>
      </c>
      <c r="M332" s="196">
        <f t="shared" si="162"/>
        <v>0</v>
      </c>
      <c r="N332" s="196">
        <f t="shared" si="162"/>
        <v>0</v>
      </c>
      <c r="O332" s="196">
        <f t="shared" si="162"/>
        <v>0</v>
      </c>
      <c r="P332" s="196">
        <f t="shared" si="162"/>
        <v>0</v>
      </c>
      <c r="Q332" s="196">
        <f t="shared" si="162"/>
        <v>0</v>
      </c>
      <c r="R332" s="196">
        <f t="shared" si="162"/>
        <v>0</v>
      </c>
      <c r="S332" s="197">
        <f t="shared" si="162"/>
        <v>0</v>
      </c>
      <c r="AY332" t="s">
        <v>114</v>
      </c>
      <c r="AZ332">
        <v>289</v>
      </c>
    </row>
    <row r="333" spans="1:52" hidden="1" outlineLevel="1" x14ac:dyDescent="0.25">
      <c r="A333" s="72" t="s">
        <v>172</v>
      </c>
      <c r="B333" s="85" t="s">
        <v>36</v>
      </c>
      <c r="C333" s="195">
        <f t="shared" ref="C333:S333" si="163">C155</f>
        <v>0</v>
      </c>
      <c r="D333" s="196">
        <f t="shared" si="163"/>
        <v>0</v>
      </c>
      <c r="E333" s="196">
        <f t="shared" si="163"/>
        <v>0</v>
      </c>
      <c r="F333" s="196">
        <f t="shared" si="163"/>
        <v>0</v>
      </c>
      <c r="G333" s="196">
        <f t="shared" si="163"/>
        <v>0</v>
      </c>
      <c r="H333" s="196">
        <f t="shared" si="163"/>
        <v>0</v>
      </c>
      <c r="I333" s="196">
        <f t="shared" si="163"/>
        <v>0</v>
      </c>
      <c r="J333" s="196">
        <f t="shared" si="163"/>
        <v>0</v>
      </c>
      <c r="K333" s="196">
        <f t="shared" si="163"/>
        <v>0</v>
      </c>
      <c r="L333" s="196">
        <f t="shared" si="163"/>
        <v>0</v>
      </c>
      <c r="M333" s="196">
        <f t="shared" si="163"/>
        <v>0</v>
      </c>
      <c r="N333" s="196">
        <f t="shared" si="163"/>
        <v>0</v>
      </c>
      <c r="O333" s="196">
        <f t="shared" si="163"/>
        <v>0</v>
      </c>
      <c r="P333" s="196">
        <f t="shared" si="163"/>
        <v>0</v>
      </c>
      <c r="Q333" s="196">
        <f t="shared" si="163"/>
        <v>0</v>
      </c>
      <c r="R333" s="196">
        <f t="shared" si="163"/>
        <v>0</v>
      </c>
      <c r="S333" s="197">
        <f t="shared" si="163"/>
        <v>0</v>
      </c>
      <c r="AY333" t="s">
        <v>114</v>
      </c>
      <c r="AZ333">
        <v>290</v>
      </c>
    </row>
    <row r="334" spans="1:52" hidden="1" outlineLevel="1" x14ac:dyDescent="0.25">
      <c r="A334" s="72" t="s">
        <v>173</v>
      </c>
      <c r="B334" s="85" t="s">
        <v>36</v>
      </c>
      <c r="C334" s="195">
        <f t="shared" ref="C334:S334" si="164">C156</f>
        <v>0</v>
      </c>
      <c r="D334" s="196">
        <f t="shared" si="164"/>
        <v>0</v>
      </c>
      <c r="E334" s="196">
        <f t="shared" si="164"/>
        <v>0</v>
      </c>
      <c r="F334" s="196">
        <f t="shared" si="164"/>
        <v>0</v>
      </c>
      <c r="G334" s="196">
        <f t="shared" si="164"/>
        <v>0</v>
      </c>
      <c r="H334" s="196">
        <f t="shared" si="164"/>
        <v>0</v>
      </c>
      <c r="I334" s="196">
        <f t="shared" si="164"/>
        <v>0</v>
      </c>
      <c r="J334" s="196">
        <f t="shared" si="164"/>
        <v>0</v>
      </c>
      <c r="K334" s="196">
        <f t="shared" si="164"/>
        <v>0</v>
      </c>
      <c r="L334" s="196">
        <f t="shared" si="164"/>
        <v>0</v>
      </c>
      <c r="M334" s="196">
        <f t="shared" si="164"/>
        <v>0</v>
      </c>
      <c r="N334" s="196">
        <f t="shared" si="164"/>
        <v>0</v>
      </c>
      <c r="O334" s="196">
        <f t="shared" si="164"/>
        <v>0</v>
      </c>
      <c r="P334" s="196">
        <f t="shared" si="164"/>
        <v>0</v>
      </c>
      <c r="Q334" s="196">
        <f t="shared" si="164"/>
        <v>0</v>
      </c>
      <c r="R334" s="196">
        <f t="shared" si="164"/>
        <v>0</v>
      </c>
      <c r="S334" s="197">
        <f t="shared" si="164"/>
        <v>0</v>
      </c>
      <c r="AY334" t="s">
        <v>114</v>
      </c>
      <c r="AZ334">
        <v>291</v>
      </c>
    </row>
    <row r="335" spans="1:52" hidden="1" outlineLevel="1" x14ac:dyDescent="0.25">
      <c r="A335" s="72" t="s">
        <v>175</v>
      </c>
      <c r="B335" s="85" t="s">
        <v>36</v>
      </c>
      <c r="C335" s="195">
        <f t="shared" ref="C335:S335" si="165">C157</f>
        <v>0</v>
      </c>
      <c r="D335" s="196">
        <f t="shared" si="165"/>
        <v>0</v>
      </c>
      <c r="E335" s="196">
        <f t="shared" si="165"/>
        <v>0</v>
      </c>
      <c r="F335" s="196">
        <f t="shared" si="165"/>
        <v>0</v>
      </c>
      <c r="G335" s="196">
        <f t="shared" si="165"/>
        <v>0</v>
      </c>
      <c r="H335" s="196">
        <f t="shared" si="165"/>
        <v>0</v>
      </c>
      <c r="I335" s="196">
        <f t="shared" si="165"/>
        <v>0</v>
      </c>
      <c r="J335" s="196">
        <f t="shared" si="165"/>
        <v>0</v>
      </c>
      <c r="K335" s="196">
        <f t="shared" si="165"/>
        <v>0</v>
      </c>
      <c r="L335" s="196">
        <f t="shared" si="165"/>
        <v>0</v>
      </c>
      <c r="M335" s="196">
        <f t="shared" si="165"/>
        <v>0</v>
      </c>
      <c r="N335" s="196">
        <f t="shared" si="165"/>
        <v>0</v>
      </c>
      <c r="O335" s="196">
        <f t="shared" si="165"/>
        <v>0</v>
      </c>
      <c r="P335" s="196">
        <f t="shared" si="165"/>
        <v>0</v>
      </c>
      <c r="Q335" s="196">
        <f t="shared" si="165"/>
        <v>0</v>
      </c>
      <c r="R335" s="196">
        <f t="shared" si="165"/>
        <v>0</v>
      </c>
      <c r="S335" s="197">
        <f t="shared" si="165"/>
        <v>0</v>
      </c>
      <c r="AY335" t="s">
        <v>114</v>
      </c>
      <c r="AZ335">
        <v>292</v>
      </c>
    </row>
    <row r="336" spans="1:52" hidden="1" outlineLevel="1" x14ac:dyDescent="0.25">
      <c r="A336" s="72" t="s">
        <v>174</v>
      </c>
      <c r="B336" s="85" t="s">
        <v>36</v>
      </c>
      <c r="C336" s="195">
        <f t="shared" ref="C336:S336" si="166">C158</f>
        <v>0</v>
      </c>
      <c r="D336" s="196">
        <f t="shared" si="166"/>
        <v>0</v>
      </c>
      <c r="E336" s="196">
        <f t="shared" si="166"/>
        <v>0</v>
      </c>
      <c r="F336" s="196">
        <f t="shared" si="166"/>
        <v>0</v>
      </c>
      <c r="G336" s="196">
        <f t="shared" si="166"/>
        <v>0</v>
      </c>
      <c r="H336" s="196">
        <f t="shared" si="166"/>
        <v>0</v>
      </c>
      <c r="I336" s="196">
        <f t="shared" si="166"/>
        <v>0</v>
      </c>
      <c r="J336" s="196">
        <f t="shared" si="166"/>
        <v>0</v>
      </c>
      <c r="K336" s="196">
        <f t="shared" si="166"/>
        <v>0</v>
      </c>
      <c r="L336" s="196">
        <f t="shared" si="166"/>
        <v>0</v>
      </c>
      <c r="M336" s="196">
        <f t="shared" si="166"/>
        <v>0</v>
      </c>
      <c r="N336" s="196">
        <f t="shared" si="166"/>
        <v>0</v>
      </c>
      <c r="O336" s="196">
        <f t="shared" si="166"/>
        <v>0</v>
      </c>
      <c r="P336" s="196">
        <f t="shared" si="166"/>
        <v>0</v>
      </c>
      <c r="Q336" s="196">
        <f t="shared" si="166"/>
        <v>0</v>
      </c>
      <c r="R336" s="196">
        <f t="shared" si="166"/>
        <v>0</v>
      </c>
      <c r="S336" s="197">
        <f t="shared" si="166"/>
        <v>0</v>
      </c>
      <c r="AY336" t="s">
        <v>114</v>
      </c>
      <c r="AZ336">
        <v>299</v>
      </c>
    </row>
    <row r="337" spans="1:19" ht="15.75" hidden="1" outlineLevel="1" thickBot="1" x14ac:dyDescent="0.3">
      <c r="A337" s="91" t="s">
        <v>39</v>
      </c>
      <c r="B337" s="92" t="s">
        <v>36</v>
      </c>
      <c r="C337" s="91">
        <v>1</v>
      </c>
      <c r="D337" s="93">
        <v>2</v>
      </c>
      <c r="E337" s="93">
        <v>3</v>
      </c>
      <c r="F337" s="93">
        <v>4</v>
      </c>
      <c r="G337" s="93">
        <v>5</v>
      </c>
      <c r="H337" s="93">
        <v>6</v>
      </c>
      <c r="I337" s="93">
        <v>7</v>
      </c>
      <c r="J337" s="93">
        <v>8</v>
      </c>
      <c r="K337" s="93">
        <v>9</v>
      </c>
      <c r="L337" s="93">
        <v>10</v>
      </c>
      <c r="M337" s="93">
        <v>11</v>
      </c>
      <c r="N337" s="93">
        <v>12</v>
      </c>
      <c r="O337" s="93">
        <v>13</v>
      </c>
      <c r="P337" s="93">
        <v>14</v>
      </c>
      <c r="Q337" s="93">
        <v>15</v>
      </c>
      <c r="R337" s="93">
        <v>16</v>
      </c>
      <c r="S337" s="94">
        <v>17</v>
      </c>
    </row>
    <row r="338" spans="1:19" collapsed="1" x14ac:dyDescent="0.25"/>
    <row r="695" spans="3:52" x14ac:dyDescent="0.25">
      <c r="C695" s="4">
        <v>20</v>
      </c>
      <c r="D695" s="4">
        <v>21</v>
      </c>
      <c r="E695" s="4">
        <v>22</v>
      </c>
      <c r="F695" s="4">
        <v>23</v>
      </c>
      <c r="G695" s="4">
        <v>24</v>
      </c>
      <c r="H695" s="4">
        <v>25</v>
      </c>
      <c r="I695" s="4">
        <v>26</v>
      </c>
      <c r="J695" s="4">
        <v>27</v>
      </c>
      <c r="K695" s="4">
        <v>28</v>
      </c>
      <c r="L695" s="4">
        <v>29</v>
      </c>
      <c r="M695" s="4">
        <v>30</v>
      </c>
      <c r="N695" s="4">
        <v>31</v>
      </c>
      <c r="O695" s="4">
        <v>32</v>
      </c>
      <c r="P695" s="4">
        <v>33</v>
      </c>
      <c r="Q695" s="4">
        <v>34</v>
      </c>
      <c r="R695" s="4">
        <v>35</v>
      </c>
      <c r="S695" s="4">
        <v>36</v>
      </c>
      <c r="T695" s="4">
        <v>37</v>
      </c>
      <c r="U695" s="4">
        <v>38</v>
      </c>
      <c r="V695" s="4">
        <v>39</v>
      </c>
      <c r="W695" s="4">
        <v>40</v>
      </c>
      <c r="X695" s="4">
        <v>41</v>
      </c>
      <c r="AY695" t="s">
        <v>113</v>
      </c>
      <c r="AZ695" t="s">
        <v>111</v>
      </c>
    </row>
  </sheetData>
  <sheetProtection algorithmName="SHA-512" hashValue="mXyQHAW7baKJU7g1HyOI48nO1T9APcFWfyhmON5/Orkn8t6ruu4eq2m9/WohQcFsBBz97PdW2H3JArVmN14YNg==" saltValue="NyDkAaxgXTZhLbEGTfRxdQ==" spinCount="100000" sheet="1" objects="1" scenarios="1"/>
  <mergeCells count="37">
    <mergeCell ref="E161:F161"/>
    <mergeCell ref="G161:H161"/>
    <mergeCell ref="A196:A197"/>
    <mergeCell ref="B196:B197"/>
    <mergeCell ref="C196:F196"/>
    <mergeCell ref="G196:J196"/>
    <mergeCell ref="C161:D161"/>
    <mergeCell ref="K196:N196"/>
    <mergeCell ref="A172:A173"/>
    <mergeCell ref="B172:B173"/>
    <mergeCell ref="C172:C173"/>
    <mergeCell ref="D172:G172"/>
    <mergeCell ref="H172:H173"/>
    <mergeCell ref="W127:W128"/>
    <mergeCell ref="I127:L127"/>
    <mergeCell ref="M127:M128"/>
    <mergeCell ref="N127:Q127"/>
    <mergeCell ref="R127:R128"/>
    <mergeCell ref="S127:V127"/>
    <mergeCell ref="A127:A128"/>
    <mergeCell ref="B127:B128"/>
    <mergeCell ref="C127:C128"/>
    <mergeCell ref="D127:G127"/>
    <mergeCell ref="H127:H128"/>
    <mergeCell ref="AH127:AK127"/>
    <mergeCell ref="X127:AA127"/>
    <mergeCell ref="AB127:AB128"/>
    <mergeCell ref="AC127:AF127"/>
    <mergeCell ref="AG127:AG128"/>
    <mergeCell ref="I46:L46"/>
    <mergeCell ref="M46:M47"/>
    <mergeCell ref="N46:Q46"/>
    <mergeCell ref="A46:A47"/>
    <mergeCell ref="B46:B47"/>
    <mergeCell ref="C46:C47"/>
    <mergeCell ref="D46:G46"/>
    <mergeCell ref="H46:H47"/>
  </mergeCells>
  <dataValidations count="4">
    <dataValidation type="list" allowBlank="1" showInputMessage="1" showErrorMessage="1" sqref="I1">
      <formula1>Продукт</formula1>
      <formula2>0</formula2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I38:L42 D38:G42 N38:Q42 D49:D53 N55:Q113 I55:L113 D55:G113 S130:V134 N130:Q134 I130:L134 D130:G134 D175:G179 D181:G185 D187:G191">
      <formula1>-1000000000</formula1>
    </dataValidation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C12:H30">
      <formula1>-1000000</formula1>
    </dataValidation>
    <dataValidation type="decimal" operator="greaterThan" allowBlank="1" showInputMessage="1" showErrorMessage="1" sqref="C142:S146 C148:S152 C154:S158">
      <formula1>-1000000</formula1>
    </dataValidation>
  </dataValidations>
  <pageMargins left="0.7" right="0.7" top="0.75" bottom="0.75" header="0.51180555555555496" footer="0.51180555555555496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 summaryRight="0"/>
  </sheetPr>
  <dimension ref="A1:T330"/>
  <sheetViews>
    <sheetView showGridLine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5" outlineLevelRow="3" x14ac:dyDescent="0.25"/>
  <cols>
    <col min="1" max="1" width="53.85546875" style="18" customWidth="1"/>
    <col min="2" max="2" width="10.5703125" customWidth="1"/>
    <col min="3" max="17" width="13.7109375" customWidth="1"/>
    <col min="18" max="18" width="9.42578125"/>
    <col min="19" max="19" width="35.140625" customWidth="1"/>
    <col min="20" max="20" width="10.42578125" customWidth="1"/>
    <col min="21" max="1024" width="8.5703125"/>
  </cols>
  <sheetData>
    <row r="1" spans="1:20" ht="15" customHeight="1" outlineLevel="1" x14ac:dyDescent="0.25">
      <c r="A1" s="40"/>
      <c r="B1" s="41" t="s">
        <v>12</v>
      </c>
      <c r="R1" s="4"/>
    </row>
    <row r="2" spans="1:20" ht="15" customHeight="1" outlineLevel="1" x14ac:dyDescent="0.25">
      <c r="A2" s="39" t="s">
        <v>11</v>
      </c>
      <c r="B2" s="36"/>
    </row>
    <row r="3" spans="1:20" ht="15" customHeight="1" outlineLevel="1" x14ac:dyDescent="0.25">
      <c r="A3" s="39" t="s">
        <v>107</v>
      </c>
      <c r="B3" s="162"/>
    </row>
    <row r="4" spans="1:20" ht="15" customHeight="1" outlineLevel="1" x14ac:dyDescent="0.25">
      <c r="A4" s="39" t="s">
        <v>105</v>
      </c>
      <c r="B4" s="37"/>
    </row>
    <row r="5" spans="1:20" ht="15" customHeight="1" outlineLevel="1" x14ac:dyDescent="0.25">
      <c r="A5" s="39" t="s">
        <v>106</v>
      </c>
      <c r="B5" s="38"/>
      <c r="E5" s="13"/>
      <c r="F5" s="13"/>
      <c r="L5" s="13"/>
    </row>
    <row r="6" spans="1:20" ht="15" customHeight="1" collapsed="1" thickBot="1" x14ac:dyDescent="0.3"/>
    <row r="7" spans="1:20" ht="15" customHeight="1" x14ac:dyDescent="0.25">
      <c r="A7" s="585" t="s">
        <v>26</v>
      </c>
      <c r="B7" s="587" t="s">
        <v>72</v>
      </c>
      <c r="C7" s="589" t="str">
        <f>YEAR(Test_date)&amp;" год"</f>
        <v>2019 год</v>
      </c>
      <c r="D7" s="581"/>
      <c r="E7" s="581"/>
      <c r="F7" s="590"/>
      <c r="G7" s="583" t="str">
        <f>C7</f>
        <v>2019 год</v>
      </c>
      <c r="H7" s="580" t="str">
        <f>(LEFT(C7,4)+1)&amp;" год"</f>
        <v>2020 год</v>
      </c>
      <c r="I7" s="581"/>
      <c r="J7" s="581"/>
      <c r="K7" s="582"/>
      <c r="L7" s="583" t="str">
        <f>H7</f>
        <v>2020 год</v>
      </c>
      <c r="M7" s="580" t="str">
        <f>(LEFT(H7,4)+1)&amp;" год"</f>
        <v>2021 год</v>
      </c>
      <c r="N7" s="581"/>
      <c r="O7" s="581"/>
      <c r="P7" s="582"/>
      <c r="Q7" s="583" t="str">
        <f>M7</f>
        <v>2021 год</v>
      </c>
      <c r="S7" s="12"/>
      <c r="T7" s="12"/>
    </row>
    <row r="8" spans="1:20" ht="15" customHeight="1" thickBot="1" x14ac:dyDescent="0.3">
      <c r="A8" s="586"/>
      <c r="B8" s="588"/>
      <c r="C8" s="505">
        <v>1</v>
      </c>
      <c r="D8" s="506">
        <v>2</v>
      </c>
      <c r="E8" s="506">
        <v>3</v>
      </c>
      <c r="F8" s="507">
        <v>4</v>
      </c>
      <c r="G8" s="584"/>
      <c r="H8" s="508">
        <v>1</v>
      </c>
      <c r="I8" s="506">
        <v>2</v>
      </c>
      <c r="J8" s="506">
        <v>3</v>
      </c>
      <c r="K8" s="509">
        <v>4</v>
      </c>
      <c r="L8" s="584"/>
      <c r="M8" s="508">
        <v>1</v>
      </c>
      <c r="N8" s="506">
        <v>2</v>
      </c>
      <c r="O8" s="506">
        <v>3</v>
      </c>
      <c r="P8" s="509">
        <v>4</v>
      </c>
      <c r="Q8" s="584"/>
      <c r="S8" s="12"/>
      <c r="T8" s="12"/>
    </row>
    <row r="9" spans="1:20" s="12" customFormat="1" ht="15" customHeight="1" x14ac:dyDescent="0.25">
      <c r="A9" s="316" t="s">
        <v>74</v>
      </c>
      <c r="B9" s="438" t="s">
        <v>156</v>
      </c>
      <c r="C9" s="254">
        <f>ROUND(C13+C12+C11+C10+C14,3)</f>
        <v>0</v>
      </c>
      <c r="D9" s="255">
        <f>ROUND(D13+D12+D11+D10+D14,3)</f>
        <v>0</v>
      </c>
      <c r="E9" s="255">
        <f>ROUND(E13+E12+E11+E10+E14,3)</f>
        <v>0</v>
      </c>
      <c r="F9" s="256">
        <f>ROUND(F13+F12+F11+F10+F14,3)</f>
        <v>0</v>
      </c>
      <c r="G9" s="257">
        <f>ROUND(G10+G11+G12+G13+G14,3)</f>
        <v>0</v>
      </c>
      <c r="H9" s="254">
        <f>ROUND(H13+H12+H11+H10+H14,3)</f>
        <v>0</v>
      </c>
      <c r="I9" s="255">
        <f>ROUND(I13+I12+I11+I10+I14,3)</f>
        <v>0</v>
      </c>
      <c r="J9" s="255">
        <f>ROUND(J13+J12+J11+J10+J14,3)</f>
        <v>0</v>
      </c>
      <c r="K9" s="256">
        <f>ROUND(K13+K12+K11+K10+K14,3)</f>
        <v>0</v>
      </c>
      <c r="L9" s="257">
        <f>ROUND(L10+L11+L12+L13+L14,3)</f>
        <v>0</v>
      </c>
      <c r="M9" s="254">
        <f>ROUND(M13+M12+M11+M10+M14,3)</f>
        <v>0</v>
      </c>
      <c r="N9" s="255">
        <f>ROUND(N13+N12+N11+N10+N14,3)</f>
        <v>0</v>
      </c>
      <c r="O9" s="255">
        <f>ROUND(O13+O12+O11+O10+O14,3)</f>
        <v>0</v>
      </c>
      <c r="P9" s="258">
        <f>ROUND(P13+P12+P11+P10+P14,3)</f>
        <v>0</v>
      </c>
      <c r="Q9" s="257">
        <f>ROUND(Q10+Q11+Q12+Q13+Q14,3)</f>
        <v>0</v>
      </c>
    </row>
    <row r="10" spans="1:20" s="18" customFormat="1" ht="15" customHeight="1" outlineLevel="1" x14ac:dyDescent="0.25">
      <c r="A10" s="20" t="s">
        <v>171</v>
      </c>
      <c r="B10" s="439" t="s">
        <v>156</v>
      </c>
      <c r="C10" s="154">
        <f>ROUND(G10,3)</f>
        <v>0</v>
      </c>
      <c r="D10" s="155">
        <f t="shared" ref="D10:F14" si="0">ROUND(C187,3)</f>
        <v>0</v>
      </c>
      <c r="E10" s="155">
        <f t="shared" si="0"/>
        <v>0</v>
      </c>
      <c r="F10" s="156">
        <f t="shared" si="0"/>
        <v>0</v>
      </c>
      <c r="G10" s="239">
        <f>ROUND('1. Статистика'!AK130,3)</f>
        <v>0</v>
      </c>
      <c r="H10" s="154">
        <f>ROUND(L10,3)</f>
        <v>0</v>
      </c>
      <c r="I10" s="155">
        <f t="shared" ref="I10:K14" si="1">ROUND(H187,3)</f>
        <v>0</v>
      </c>
      <c r="J10" s="155">
        <f t="shared" si="1"/>
        <v>0</v>
      </c>
      <c r="K10" s="156">
        <f t="shared" si="1"/>
        <v>0</v>
      </c>
      <c r="L10" s="239">
        <f>ROUND(F187,3)</f>
        <v>0</v>
      </c>
      <c r="M10" s="154">
        <f>ROUND(Q10,3)</f>
        <v>0</v>
      </c>
      <c r="N10" s="155">
        <f t="shared" ref="N10:P14" si="2">ROUND(M187,3)</f>
        <v>0</v>
      </c>
      <c r="O10" s="155">
        <f t="shared" si="2"/>
        <v>0</v>
      </c>
      <c r="P10" s="157">
        <f t="shared" si="2"/>
        <v>0</v>
      </c>
      <c r="Q10" s="239">
        <f>ROUND(K187,3)</f>
        <v>0</v>
      </c>
    </row>
    <row r="11" spans="1:20" s="18" customFormat="1" ht="15" customHeight="1" outlineLevel="1" x14ac:dyDescent="0.25">
      <c r="A11" s="20" t="s">
        <v>172</v>
      </c>
      <c r="B11" s="439" t="s">
        <v>156</v>
      </c>
      <c r="C11" s="154">
        <f>ROUND(G11,3)</f>
        <v>0</v>
      </c>
      <c r="D11" s="155">
        <f t="shared" si="0"/>
        <v>0</v>
      </c>
      <c r="E11" s="155">
        <f t="shared" si="0"/>
        <v>0</v>
      </c>
      <c r="F11" s="156">
        <f t="shared" si="0"/>
        <v>0</v>
      </c>
      <c r="G11" s="239">
        <f>ROUND('1. Статистика'!AK131,3)</f>
        <v>0</v>
      </c>
      <c r="H11" s="154">
        <f>ROUND(L11,3)</f>
        <v>0</v>
      </c>
      <c r="I11" s="155">
        <f t="shared" si="1"/>
        <v>0</v>
      </c>
      <c r="J11" s="155">
        <f t="shared" si="1"/>
        <v>0</v>
      </c>
      <c r="K11" s="156">
        <f t="shared" si="1"/>
        <v>0</v>
      </c>
      <c r="L11" s="239">
        <f>ROUND(F188,3)</f>
        <v>0</v>
      </c>
      <c r="M11" s="154">
        <f>ROUND(Q11,3)</f>
        <v>0</v>
      </c>
      <c r="N11" s="155">
        <f t="shared" si="2"/>
        <v>0</v>
      </c>
      <c r="O11" s="155">
        <f t="shared" si="2"/>
        <v>0</v>
      </c>
      <c r="P11" s="157">
        <f t="shared" si="2"/>
        <v>0</v>
      </c>
      <c r="Q11" s="239">
        <f>ROUND(K188,3)</f>
        <v>0</v>
      </c>
    </row>
    <row r="12" spans="1:20" s="18" customFormat="1" ht="15" customHeight="1" outlineLevel="1" x14ac:dyDescent="0.25">
      <c r="A12" s="20" t="s">
        <v>173</v>
      </c>
      <c r="B12" s="439" t="s">
        <v>156</v>
      </c>
      <c r="C12" s="154">
        <f>ROUND(G12,3)</f>
        <v>0</v>
      </c>
      <c r="D12" s="155">
        <f t="shared" si="0"/>
        <v>0</v>
      </c>
      <c r="E12" s="155">
        <f t="shared" si="0"/>
        <v>0</v>
      </c>
      <c r="F12" s="156">
        <f t="shared" si="0"/>
        <v>0</v>
      </c>
      <c r="G12" s="239">
        <f>ROUND('1. Статистика'!AK132,3)</f>
        <v>0</v>
      </c>
      <c r="H12" s="154">
        <f>ROUND(L12,3)</f>
        <v>0</v>
      </c>
      <c r="I12" s="155">
        <f t="shared" si="1"/>
        <v>0</v>
      </c>
      <c r="J12" s="155">
        <f t="shared" si="1"/>
        <v>0</v>
      </c>
      <c r="K12" s="156">
        <f t="shared" si="1"/>
        <v>0</v>
      </c>
      <c r="L12" s="239">
        <f>ROUND(F189,3)</f>
        <v>0</v>
      </c>
      <c r="M12" s="154">
        <f>ROUND(Q12,3)</f>
        <v>0</v>
      </c>
      <c r="N12" s="155">
        <f t="shared" si="2"/>
        <v>0</v>
      </c>
      <c r="O12" s="155">
        <f t="shared" si="2"/>
        <v>0</v>
      </c>
      <c r="P12" s="157">
        <f t="shared" si="2"/>
        <v>0</v>
      </c>
      <c r="Q12" s="239">
        <f>ROUND(K189,3)</f>
        <v>0</v>
      </c>
    </row>
    <row r="13" spans="1:20" s="18" customFormat="1" ht="15" customHeight="1" outlineLevel="1" x14ac:dyDescent="0.25">
      <c r="A13" s="20" t="s">
        <v>175</v>
      </c>
      <c r="B13" s="439" t="s">
        <v>156</v>
      </c>
      <c r="C13" s="154">
        <f>ROUND(G13,3)</f>
        <v>0</v>
      </c>
      <c r="D13" s="155">
        <f t="shared" si="0"/>
        <v>0</v>
      </c>
      <c r="E13" s="155">
        <f t="shared" si="0"/>
        <v>0</v>
      </c>
      <c r="F13" s="156">
        <f t="shared" si="0"/>
        <v>0</v>
      </c>
      <c r="G13" s="239">
        <f>ROUND('1. Статистика'!AK133,3)</f>
        <v>0</v>
      </c>
      <c r="H13" s="154">
        <f>ROUND(L13,3)</f>
        <v>0</v>
      </c>
      <c r="I13" s="155">
        <f t="shared" si="1"/>
        <v>0</v>
      </c>
      <c r="J13" s="155">
        <f t="shared" si="1"/>
        <v>0</v>
      </c>
      <c r="K13" s="156">
        <f t="shared" si="1"/>
        <v>0</v>
      </c>
      <c r="L13" s="239">
        <f>ROUND(F190,3)</f>
        <v>0</v>
      </c>
      <c r="M13" s="154">
        <f>ROUND(Q13,3)</f>
        <v>0</v>
      </c>
      <c r="N13" s="155">
        <f t="shared" si="2"/>
        <v>0</v>
      </c>
      <c r="O13" s="155">
        <f t="shared" si="2"/>
        <v>0</v>
      </c>
      <c r="P13" s="157">
        <f t="shared" si="2"/>
        <v>0</v>
      </c>
      <c r="Q13" s="239">
        <f>ROUND(K190,3)</f>
        <v>0</v>
      </c>
    </row>
    <row r="14" spans="1:20" s="18" customFormat="1" ht="15" customHeight="1" outlineLevel="1" x14ac:dyDescent="0.25">
      <c r="A14" s="20" t="s">
        <v>174</v>
      </c>
      <c r="B14" s="439" t="s">
        <v>156</v>
      </c>
      <c r="C14" s="154">
        <f>ROUND(G14,3)</f>
        <v>0</v>
      </c>
      <c r="D14" s="155">
        <f t="shared" si="0"/>
        <v>0</v>
      </c>
      <c r="E14" s="155">
        <f t="shared" si="0"/>
        <v>0</v>
      </c>
      <c r="F14" s="156">
        <f t="shared" si="0"/>
        <v>0</v>
      </c>
      <c r="G14" s="239">
        <f>ROUND('1. Статистика'!AK134,3)</f>
        <v>0</v>
      </c>
      <c r="H14" s="154">
        <f>ROUND(L14,3)</f>
        <v>0</v>
      </c>
      <c r="I14" s="155">
        <f t="shared" si="1"/>
        <v>0</v>
      </c>
      <c r="J14" s="155">
        <f t="shared" si="1"/>
        <v>0</v>
      </c>
      <c r="K14" s="156">
        <f t="shared" si="1"/>
        <v>0</v>
      </c>
      <c r="L14" s="239">
        <f>ROUND(F191,3)</f>
        <v>0</v>
      </c>
      <c r="M14" s="154">
        <f>ROUND(Q14,3)</f>
        <v>0</v>
      </c>
      <c r="N14" s="155">
        <f t="shared" si="2"/>
        <v>0</v>
      </c>
      <c r="O14" s="155">
        <f t="shared" si="2"/>
        <v>0</v>
      </c>
      <c r="P14" s="157">
        <f t="shared" si="2"/>
        <v>0</v>
      </c>
      <c r="Q14" s="239">
        <f>ROUND(K191,3)</f>
        <v>0</v>
      </c>
    </row>
    <row r="15" spans="1:20" s="34" customFormat="1" ht="15" customHeight="1" x14ac:dyDescent="0.25">
      <c r="A15" s="233" t="s">
        <v>75</v>
      </c>
      <c r="B15" s="440" t="s">
        <v>156</v>
      </c>
      <c r="C15" s="234">
        <f t="shared" ref="C15:Q15" si="3">ROUND(C16+C23+C30+C37+C44,3)</f>
        <v>0</v>
      </c>
      <c r="D15" s="235">
        <f t="shared" si="3"/>
        <v>0</v>
      </c>
      <c r="E15" s="235">
        <f t="shared" si="3"/>
        <v>0</v>
      </c>
      <c r="F15" s="236">
        <f t="shared" si="3"/>
        <v>0</v>
      </c>
      <c r="G15" s="153">
        <f t="shared" si="3"/>
        <v>0</v>
      </c>
      <c r="H15" s="234">
        <f t="shared" si="3"/>
        <v>0</v>
      </c>
      <c r="I15" s="235">
        <f t="shared" si="3"/>
        <v>0</v>
      </c>
      <c r="J15" s="235">
        <f t="shared" si="3"/>
        <v>0</v>
      </c>
      <c r="K15" s="236">
        <f t="shared" si="3"/>
        <v>0</v>
      </c>
      <c r="L15" s="153">
        <f t="shared" si="3"/>
        <v>0</v>
      </c>
      <c r="M15" s="234">
        <f t="shared" si="3"/>
        <v>0</v>
      </c>
      <c r="N15" s="235">
        <f t="shared" si="3"/>
        <v>0</v>
      </c>
      <c r="O15" s="235">
        <f t="shared" si="3"/>
        <v>0</v>
      </c>
      <c r="P15" s="237">
        <f t="shared" si="3"/>
        <v>0</v>
      </c>
      <c r="Q15" s="153">
        <f t="shared" si="3"/>
        <v>0</v>
      </c>
    </row>
    <row r="16" spans="1:20" ht="15" customHeight="1" outlineLevel="1" x14ac:dyDescent="0.25">
      <c r="A16" s="20" t="s">
        <v>171</v>
      </c>
      <c r="B16" s="441" t="s">
        <v>156</v>
      </c>
      <c r="C16" s="158">
        <f>ROUND($G$16*'1. Статистика'!D175,3)</f>
        <v>0</v>
      </c>
      <c r="D16" s="159">
        <f>ROUND(G16-(C16+E16+F16),3)</f>
        <v>0</v>
      </c>
      <c r="E16" s="159">
        <f>ROUND($G$16*'1. Статистика'!F175,3)</f>
        <v>0</v>
      </c>
      <c r="F16" s="160">
        <f>ROUND($G$16*'1. Статистика'!G175,3)</f>
        <v>0</v>
      </c>
      <c r="G16" s="240">
        <f>ROUND((G17*G20+G18*G21+G19*G22)/10,3)</f>
        <v>0</v>
      </c>
      <c r="H16" s="158">
        <f>ROUND($L$16*'1. Статистика'!D175,3)</f>
        <v>0</v>
      </c>
      <c r="I16" s="159">
        <f>ROUND(L16-(H16+J16+K16),3)</f>
        <v>0</v>
      </c>
      <c r="J16" s="159">
        <f>ROUND($L$16*'1. Статистика'!F175,3)</f>
        <v>0</v>
      </c>
      <c r="K16" s="160">
        <f>ROUND($L$16*'1. Статистика'!G175,3)</f>
        <v>0</v>
      </c>
      <c r="L16" s="240">
        <f>ROUND((L17*L20+L18*L21+L19*L22)/10,3)</f>
        <v>0</v>
      </c>
      <c r="M16" s="158">
        <f>ROUND($Q$16*'1. Статистика'!D175,3)</f>
        <v>0</v>
      </c>
      <c r="N16" s="159">
        <f>ROUND(Q16-(M16+O16+P16),3)</f>
        <v>0</v>
      </c>
      <c r="O16" s="159">
        <f>ROUND($Q$16*'1. Статистика'!F175,3)</f>
        <v>0</v>
      </c>
      <c r="P16" s="161">
        <f>ROUND($Q$16*'1. Статистика'!G175,3)</f>
        <v>0</v>
      </c>
      <c r="Q16" s="240">
        <f>ROUND((Q17*Q20+Q18*Q21+Q19*Q22)/10,3)</f>
        <v>0</v>
      </c>
    </row>
    <row r="17" spans="1:18" s="23" customFormat="1" ht="15" customHeight="1" outlineLevel="2" x14ac:dyDescent="0.25">
      <c r="A17" s="22" t="s">
        <v>76</v>
      </c>
      <c r="B17" s="442" t="s">
        <v>20</v>
      </c>
      <c r="C17" s="162"/>
      <c r="D17" s="163"/>
      <c r="E17" s="163"/>
      <c r="F17" s="164"/>
      <c r="G17" s="165">
        <f>ROUND('1. Статистика'!F12,3)</f>
        <v>0</v>
      </c>
      <c r="H17" s="162"/>
      <c r="I17" s="163"/>
      <c r="J17" s="163"/>
      <c r="K17" s="164"/>
      <c r="L17" s="165">
        <f>ROUND('1. Статистика'!G12,3)</f>
        <v>0</v>
      </c>
      <c r="M17" s="162"/>
      <c r="N17" s="163"/>
      <c r="O17" s="163"/>
      <c r="P17" s="166"/>
      <c r="Q17" s="165">
        <f>ROUND('1. Статистика'!H12,3)</f>
        <v>0</v>
      </c>
    </row>
    <row r="18" spans="1:18" s="23" customFormat="1" ht="15" customHeight="1" outlineLevel="2" x14ac:dyDescent="0.25">
      <c r="A18" s="22" t="s">
        <v>77</v>
      </c>
      <c r="B18" s="442" t="s">
        <v>20</v>
      </c>
      <c r="C18" s="162"/>
      <c r="D18" s="163"/>
      <c r="E18" s="163"/>
      <c r="F18" s="164"/>
      <c r="G18" s="165">
        <f>ROUND('1. Статистика'!F13,3)</f>
        <v>0</v>
      </c>
      <c r="H18" s="162"/>
      <c r="I18" s="163"/>
      <c r="J18" s="163"/>
      <c r="K18" s="164"/>
      <c r="L18" s="165">
        <f>ROUND('1. Статистика'!G13,3)</f>
        <v>0</v>
      </c>
      <c r="M18" s="162"/>
      <c r="N18" s="163"/>
      <c r="O18" s="163"/>
      <c r="P18" s="166"/>
      <c r="Q18" s="165">
        <f>ROUND('1. Статистика'!H13,3)</f>
        <v>0</v>
      </c>
    </row>
    <row r="19" spans="1:18" s="23" customFormat="1" ht="15" customHeight="1" outlineLevel="2" x14ac:dyDescent="0.25">
      <c r="A19" s="22" t="s">
        <v>78</v>
      </c>
      <c r="B19" s="442" t="s">
        <v>20</v>
      </c>
      <c r="C19" s="162"/>
      <c r="D19" s="163"/>
      <c r="E19" s="163"/>
      <c r="F19" s="164"/>
      <c r="G19" s="165">
        <f>ROUND('1. Статистика'!F14,3)</f>
        <v>0</v>
      </c>
      <c r="H19" s="162"/>
      <c r="I19" s="163"/>
      <c r="J19" s="163"/>
      <c r="K19" s="164"/>
      <c r="L19" s="165">
        <f>ROUND('1. Статистика'!G14,3)</f>
        <v>0</v>
      </c>
      <c r="M19" s="162"/>
      <c r="N19" s="163"/>
      <c r="O19" s="163"/>
      <c r="P19" s="166"/>
      <c r="Q19" s="165">
        <f>ROUND('1. Статистика'!H14,3)</f>
        <v>0</v>
      </c>
    </row>
    <row r="20" spans="1:18" s="23" customFormat="1" ht="15" customHeight="1" outlineLevel="2" x14ac:dyDescent="0.25">
      <c r="A20" s="22" t="s">
        <v>79</v>
      </c>
      <c r="B20" s="443" t="s">
        <v>36</v>
      </c>
      <c r="C20" s="162"/>
      <c r="D20" s="163"/>
      <c r="E20" s="163"/>
      <c r="F20" s="164"/>
      <c r="G20" s="465">
        <f>ROUND('1. Статистика'!T142,3)</f>
        <v>0</v>
      </c>
      <c r="H20" s="162"/>
      <c r="I20" s="163"/>
      <c r="J20" s="163"/>
      <c r="K20" s="164"/>
      <c r="L20" s="465">
        <f>ROUND('1. Статистика'!U142,3)</f>
        <v>0</v>
      </c>
      <c r="M20" s="162"/>
      <c r="N20" s="163"/>
      <c r="O20" s="163"/>
      <c r="P20" s="166"/>
      <c r="Q20" s="465">
        <f>ROUND('1. Статистика'!V142,3)</f>
        <v>0</v>
      </c>
    </row>
    <row r="21" spans="1:18" s="23" customFormat="1" ht="15" customHeight="1" outlineLevel="2" x14ac:dyDescent="0.25">
      <c r="A21" s="22" t="s">
        <v>80</v>
      </c>
      <c r="B21" s="443" t="s">
        <v>36</v>
      </c>
      <c r="C21" s="162"/>
      <c r="D21" s="163"/>
      <c r="E21" s="163"/>
      <c r="F21" s="164"/>
      <c r="G21" s="465">
        <f>ROUND('1. Статистика'!T148,3)</f>
        <v>0</v>
      </c>
      <c r="H21" s="162"/>
      <c r="I21" s="163"/>
      <c r="J21" s="163"/>
      <c r="K21" s="164"/>
      <c r="L21" s="465">
        <f>ROUND('1. Статистика'!U148,3)</f>
        <v>0</v>
      </c>
      <c r="M21" s="162"/>
      <c r="N21" s="163"/>
      <c r="O21" s="163"/>
      <c r="P21" s="166"/>
      <c r="Q21" s="465">
        <f>ROUND('1. Статистика'!V148,3)</f>
        <v>0</v>
      </c>
    </row>
    <row r="22" spans="1:18" s="23" customFormat="1" ht="15" customHeight="1" outlineLevel="2" x14ac:dyDescent="0.25">
      <c r="A22" s="22" t="s">
        <v>81</v>
      </c>
      <c r="B22" s="443" t="s">
        <v>36</v>
      </c>
      <c r="C22" s="162"/>
      <c r="D22" s="163"/>
      <c r="E22" s="163"/>
      <c r="F22" s="164"/>
      <c r="G22" s="465">
        <f>ROUND('1. Статистика'!T154,3)</f>
        <v>0</v>
      </c>
      <c r="H22" s="162"/>
      <c r="I22" s="163"/>
      <c r="J22" s="163"/>
      <c r="K22" s="164"/>
      <c r="L22" s="465">
        <f>ROUND('1. Статистика'!U154,3)</f>
        <v>0</v>
      </c>
      <c r="M22" s="162"/>
      <c r="N22" s="163"/>
      <c r="O22" s="163"/>
      <c r="P22" s="166"/>
      <c r="Q22" s="465">
        <f>ROUND('1. Статистика'!V154,3)</f>
        <v>0</v>
      </c>
      <c r="R22" s="24"/>
    </row>
    <row r="23" spans="1:18" ht="15" customHeight="1" outlineLevel="1" x14ac:dyDescent="0.25">
      <c r="A23" s="20" t="s">
        <v>172</v>
      </c>
      <c r="B23" s="441" t="s">
        <v>156</v>
      </c>
      <c r="C23" s="158">
        <f>ROUND($G$23*'1. Статистика'!D176,3)</f>
        <v>0</v>
      </c>
      <c r="D23" s="159">
        <f>ROUND(G23-(C23+E23+F23),3)</f>
        <v>0</v>
      </c>
      <c r="E23" s="159">
        <f>ROUND($G$23*'1. Статистика'!F176,3)</f>
        <v>0</v>
      </c>
      <c r="F23" s="160">
        <f>ROUND($G$23*'1. Статистика'!G176,3)</f>
        <v>0</v>
      </c>
      <c r="G23" s="240">
        <f>ROUND((G24*G27+G25*G28+G26*G29)/10,3)</f>
        <v>0</v>
      </c>
      <c r="H23" s="167">
        <f>ROUND($L$23*'1. Статистика'!D176,3)</f>
        <v>0</v>
      </c>
      <c r="I23" s="159">
        <f>ROUND(L23-(H23+J23+K23),3)</f>
        <v>0</v>
      </c>
      <c r="J23" s="168">
        <f>ROUND($L$23*'1. Статистика'!F176,3)</f>
        <v>0</v>
      </c>
      <c r="K23" s="160">
        <f>ROUND($L$23*'1. Статистика'!G176,3)</f>
        <v>0</v>
      </c>
      <c r="L23" s="240">
        <f>ROUND((L24*L27+L25*L28+L26*L29)/10,3)</f>
        <v>0</v>
      </c>
      <c r="M23" s="167">
        <f>ROUND($Q$23*'1. Статистика'!D176,3)</f>
        <v>0</v>
      </c>
      <c r="N23" s="159">
        <f>ROUND(Q23-(M23+O23+P23),3)</f>
        <v>0</v>
      </c>
      <c r="O23" s="168">
        <f>ROUND($Q$23*'1. Статистика'!F176,3)</f>
        <v>0</v>
      </c>
      <c r="P23" s="161">
        <f>ROUND($Q$23*'1. Статистика'!G176,3)</f>
        <v>0</v>
      </c>
      <c r="Q23" s="240">
        <f>ROUND((Q24*Q27+Q25*Q28+Q26*Q29)/10,3)</f>
        <v>0</v>
      </c>
    </row>
    <row r="24" spans="1:18" s="23" customFormat="1" ht="15" customHeight="1" outlineLevel="2" x14ac:dyDescent="0.25">
      <c r="A24" s="22" t="s">
        <v>76</v>
      </c>
      <c r="B24" s="442" t="s">
        <v>20</v>
      </c>
      <c r="C24" s="162"/>
      <c r="D24" s="163"/>
      <c r="E24" s="163"/>
      <c r="F24" s="164"/>
      <c r="G24" s="165">
        <f>ROUND('1. Статистика'!F16,3)</f>
        <v>0</v>
      </c>
      <c r="H24" s="162"/>
      <c r="I24" s="163"/>
      <c r="J24" s="163"/>
      <c r="K24" s="164"/>
      <c r="L24" s="169">
        <f>ROUND('1. Статистика'!G16,3)</f>
        <v>0</v>
      </c>
      <c r="M24" s="162"/>
      <c r="N24" s="163"/>
      <c r="O24" s="163"/>
      <c r="P24" s="166"/>
      <c r="Q24" s="169">
        <f>ROUND('1. Статистика'!H16,3)</f>
        <v>0</v>
      </c>
    </row>
    <row r="25" spans="1:18" s="23" customFormat="1" ht="15" customHeight="1" outlineLevel="2" x14ac:dyDescent="0.25">
      <c r="A25" s="22" t="s">
        <v>77</v>
      </c>
      <c r="B25" s="442" t="s">
        <v>20</v>
      </c>
      <c r="C25" s="162"/>
      <c r="D25" s="163"/>
      <c r="E25" s="163"/>
      <c r="F25" s="164"/>
      <c r="G25" s="165">
        <f>ROUND('1. Статистика'!F17,3)</f>
        <v>0</v>
      </c>
      <c r="H25" s="162"/>
      <c r="I25" s="163"/>
      <c r="J25" s="163"/>
      <c r="K25" s="164"/>
      <c r="L25" s="169">
        <f>ROUND('1. Статистика'!G17,3)</f>
        <v>0</v>
      </c>
      <c r="M25" s="162"/>
      <c r="N25" s="163"/>
      <c r="O25" s="163"/>
      <c r="P25" s="166"/>
      <c r="Q25" s="169">
        <f>ROUND('1. Статистика'!H17,3)</f>
        <v>0</v>
      </c>
    </row>
    <row r="26" spans="1:18" s="23" customFormat="1" ht="15" customHeight="1" outlineLevel="2" x14ac:dyDescent="0.25">
      <c r="A26" s="22" t="s">
        <v>78</v>
      </c>
      <c r="B26" s="442" t="s">
        <v>20</v>
      </c>
      <c r="C26" s="162"/>
      <c r="D26" s="163"/>
      <c r="E26" s="163"/>
      <c r="F26" s="164"/>
      <c r="G26" s="165">
        <f>ROUND('1. Статистика'!F18,3)</f>
        <v>0</v>
      </c>
      <c r="H26" s="162"/>
      <c r="I26" s="163"/>
      <c r="J26" s="163"/>
      <c r="K26" s="164"/>
      <c r="L26" s="169">
        <f>ROUND('1. Статистика'!G18,3)</f>
        <v>0</v>
      </c>
      <c r="M26" s="162"/>
      <c r="N26" s="163"/>
      <c r="O26" s="163"/>
      <c r="P26" s="166"/>
      <c r="Q26" s="169">
        <f>ROUND('1. Статистика'!H18,3)</f>
        <v>0</v>
      </c>
    </row>
    <row r="27" spans="1:18" s="23" customFormat="1" ht="15" customHeight="1" outlineLevel="2" x14ac:dyDescent="0.25">
      <c r="A27" s="22" t="s">
        <v>79</v>
      </c>
      <c r="B27" s="443" t="s">
        <v>36</v>
      </c>
      <c r="C27" s="162"/>
      <c r="D27" s="163"/>
      <c r="E27" s="163"/>
      <c r="F27" s="164"/>
      <c r="G27" s="465">
        <f>ROUND('1. Статистика'!T143,3)</f>
        <v>0</v>
      </c>
      <c r="H27" s="162"/>
      <c r="I27" s="163"/>
      <c r="J27" s="163"/>
      <c r="K27" s="164"/>
      <c r="L27" s="465">
        <f>ROUND('1. Статистика'!U143,3)</f>
        <v>0</v>
      </c>
      <c r="M27" s="162"/>
      <c r="N27" s="163"/>
      <c r="O27" s="163"/>
      <c r="P27" s="166"/>
      <c r="Q27" s="465">
        <f>ROUND('1. Статистика'!V143,3)</f>
        <v>0</v>
      </c>
    </row>
    <row r="28" spans="1:18" s="23" customFormat="1" ht="15" customHeight="1" outlineLevel="2" x14ac:dyDescent="0.25">
      <c r="A28" s="22" t="s">
        <v>80</v>
      </c>
      <c r="B28" s="443" t="s">
        <v>36</v>
      </c>
      <c r="C28" s="162"/>
      <c r="D28" s="163"/>
      <c r="E28" s="163"/>
      <c r="F28" s="164"/>
      <c r="G28" s="465">
        <f>ROUND('1. Статистика'!T149,3)</f>
        <v>0</v>
      </c>
      <c r="H28" s="162"/>
      <c r="I28" s="163"/>
      <c r="J28" s="163"/>
      <c r="K28" s="164"/>
      <c r="L28" s="465">
        <f>ROUND('1. Статистика'!U149,3)</f>
        <v>0</v>
      </c>
      <c r="M28" s="162"/>
      <c r="N28" s="163"/>
      <c r="O28" s="163"/>
      <c r="P28" s="166"/>
      <c r="Q28" s="465">
        <f>ROUND('1. Статистика'!V149,3)</f>
        <v>0</v>
      </c>
    </row>
    <row r="29" spans="1:18" s="23" customFormat="1" ht="15" customHeight="1" outlineLevel="2" x14ac:dyDescent="0.25">
      <c r="A29" s="22" t="s">
        <v>81</v>
      </c>
      <c r="B29" s="443" t="s">
        <v>36</v>
      </c>
      <c r="C29" s="162"/>
      <c r="D29" s="163"/>
      <c r="E29" s="163"/>
      <c r="F29" s="164"/>
      <c r="G29" s="465">
        <f>ROUND('1. Статистика'!T155,3)</f>
        <v>0</v>
      </c>
      <c r="H29" s="162"/>
      <c r="I29" s="163"/>
      <c r="J29" s="163"/>
      <c r="K29" s="164"/>
      <c r="L29" s="465">
        <f>ROUND('1. Статистика'!U155,3)</f>
        <v>0</v>
      </c>
      <c r="M29" s="162"/>
      <c r="N29" s="163"/>
      <c r="O29" s="163"/>
      <c r="P29" s="166"/>
      <c r="Q29" s="465">
        <f>ROUND('1. Статистика'!V155,3)</f>
        <v>0</v>
      </c>
    </row>
    <row r="30" spans="1:18" ht="15" customHeight="1" outlineLevel="1" x14ac:dyDescent="0.25">
      <c r="A30" s="20" t="s">
        <v>173</v>
      </c>
      <c r="B30" s="441" t="s">
        <v>156</v>
      </c>
      <c r="C30" s="158">
        <f>ROUND($G$30*'1. Статистика'!D177,3)</f>
        <v>0</v>
      </c>
      <c r="D30" s="159">
        <f>ROUND(G30-(C30+E30+F30),3)</f>
        <v>0</v>
      </c>
      <c r="E30" s="170">
        <f>ROUND($G$30*'1. Статистика'!F177,3)</f>
        <v>0</v>
      </c>
      <c r="F30" s="160">
        <f>ROUND($G$30*'1. Статистика'!G177,3)</f>
        <v>0</v>
      </c>
      <c r="G30" s="240">
        <f>ROUND((G31*G34+G32*G35+G33*G36)/10,3)</f>
        <v>0</v>
      </c>
      <c r="H30" s="171">
        <f>ROUND($L$30*'1. Статистика'!D177,3)</f>
        <v>0</v>
      </c>
      <c r="I30" s="159">
        <f>ROUND(L30-(H30+J30+K30),3)</f>
        <v>0</v>
      </c>
      <c r="J30" s="172">
        <f>ROUND($L$30*'1. Статистика'!F177,3)</f>
        <v>0</v>
      </c>
      <c r="K30" s="160">
        <f>ROUND($L$30*'1. Статистика'!G177,3)</f>
        <v>0</v>
      </c>
      <c r="L30" s="240">
        <f>ROUND((L31*L34+L32*L35+L33*L36)/10,3)</f>
        <v>0</v>
      </c>
      <c r="M30" s="171">
        <f>ROUND($Q$30*'1. Статистика'!D177,3)</f>
        <v>0</v>
      </c>
      <c r="N30" s="159">
        <f>ROUND(Q30-(M30+O30+P30),3)</f>
        <v>0</v>
      </c>
      <c r="O30" s="172">
        <f>ROUND($Q$30*'1. Статистика'!F177,3)</f>
        <v>0</v>
      </c>
      <c r="P30" s="161">
        <f>ROUND($Q$30*'1. Статистика'!G177,3)</f>
        <v>0</v>
      </c>
      <c r="Q30" s="240">
        <f>ROUND((Q31*Q34+Q32*Q35+Q33*Q36)/10,3)</f>
        <v>0</v>
      </c>
    </row>
    <row r="31" spans="1:18" s="23" customFormat="1" ht="15" customHeight="1" outlineLevel="2" x14ac:dyDescent="0.25">
      <c r="A31" s="22" t="s">
        <v>76</v>
      </c>
      <c r="B31" s="442" t="s">
        <v>20</v>
      </c>
      <c r="C31" s="162"/>
      <c r="D31" s="163"/>
      <c r="E31" s="163"/>
      <c r="F31" s="164"/>
      <c r="G31" s="165">
        <f>ROUND('1. Статистика'!F20,3)</f>
        <v>0</v>
      </c>
      <c r="H31" s="162"/>
      <c r="I31" s="163"/>
      <c r="J31" s="163"/>
      <c r="K31" s="164"/>
      <c r="L31" s="169">
        <f>ROUND('1. Статистика'!G20,3)</f>
        <v>0</v>
      </c>
      <c r="M31" s="162"/>
      <c r="N31" s="163"/>
      <c r="O31" s="163"/>
      <c r="P31" s="166"/>
      <c r="Q31" s="169">
        <f>ROUND('1. Статистика'!H20,3)</f>
        <v>0</v>
      </c>
    </row>
    <row r="32" spans="1:18" s="23" customFormat="1" ht="15" customHeight="1" outlineLevel="2" x14ac:dyDescent="0.25">
      <c r="A32" s="22" t="s">
        <v>77</v>
      </c>
      <c r="B32" s="442" t="s">
        <v>20</v>
      </c>
      <c r="C32" s="162"/>
      <c r="D32" s="163"/>
      <c r="E32" s="163"/>
      <c r="F32" s="164"/>
      <c r="G32" s="165">
        <f>ROUND('1. Статистика'!F21,3)</f>
        <v>0</v>
      </c>
      <c r="H32" s="162"/>
      <c r="I32" s="163"/>
      <c r="J32" s="163"/>
      <c r="K32" s="164"/>
      <c r="L32" s="169">
        <f>ROUND('1. Статистика'!G21,3)</f>
        <v>0</v>
      </c>
      <c r="M32" s="162"/>
      <c r="N32" s="163"/>
      <c r="O32" s="163"/>
      <c r="P32" s="166"/>
      <c r="Q32" s="169">
        <f>ROUND('1. Статистика'!H21,3)</f>
        <v>0</v>
      </c>
    </row>
    <row r="33" spans="1:17" s="23" customFormat="1" ht="15" customHeight="1" outlineLevel="2" x14ac:dyDescent="0.25">
      <c r="A33" s="22" t="s">
        <v>78</v>
      </c>
      <c r="B33" s="442" t="s">
        <v>20</v>
      </c>
      <c r="C33" s="162"/>
      <c r="D33" s="163"/>
      <c r="E33" s="163"/>
      <c r="F33" s="164"/>
      <c r="G33" s="165">
        <f>ROUND('1. Статистика'!F22,3)</f>
        <v>0</v>
      </c>
      <c r="H33" s="162"/>
      <c r="I33" s="163"/>
      <c r="J33" s="163"/>
      <c r="K33" s="164"/>
      <c r="L33" s="169">
        <f>ROUND('1. Статистика'!G22,3)</f>
        <v>0</v>
      </c>
      <c r="M33" s="162"/>
      <c r="N33" s="163"/>
      <c r="O33" s="163"/>
      <c r="P33" s="166"/>
      <c r="Q33" s="169">
        <f>ROUND('1. Статистика'!H22,3)</f>
        <v>0</v>
      </c>
    </row>
    <row r="34" spans="1:17" s="23" customFormat="1" ht="15" customHeight="1" outlineLevel="2" x14ac:dyDescent="0.25">
      <c r="A34" s="22" t="s">
        <v>79</v>
      </c>
      <c r="B34" s="443" t="s">
        <v>36</v>
      </c>
      <c r="C34" s="162"/>
      <c r="D34" s="163"/>
      <c r="E34" s="163"/>
      <c r="F34" s="164"/>
      <c r="G34" s="465">
        <f>ROUND('1. Статистика'!T144,3)</f>
        <v>0</v>
      </c>
      <c r="H34" s="162"/>
      <c r="I34" s="163"/>
      <c r="J34" s="163"/>
      <c r="K34" s="164"/>
      <c r="L34" s="465">
        <f>ROUND('1. Статистика'!U144,3)</f>
        <v>0</v>
      </c>
      <c r="M34" s="162"/>
      <c r="N34" s="163"/>
      <c r="O34" s="163"/>
      <c r="P34" s="166"/>
      <c r="Q34" s="465">
        <f>ROUND('1. Статистика'!V144,3)</f>
        <v>0</v>
      </c>
    </row>
    <row r="35" spans="1:17" s="23" customFormat="1" ht="15" customHeight="1" outlineLevel="2" x14ac:dyDescent="0.25">
      <c r="A35" s="22" t="s">
        <v>80</v>
      </c>
      <c r="B35" s="443" t="s">
        <v>36</v>
      </c>
      <c r="C35" s="162"/>
      <c r="D35" s="163"/>
      <c r="E35" s="163"/>
      <c r="F35" s="164"/>
      <c r="G35" s="465">
        <f>ROUND('1. Статистика'!T150,3)</f>
        <v>0</v>
      </c>
      <c r="H35" s="162"/>
      <c r="I35" s="163"/>
      <c r="J35" s="163"/>
      <c r="K35" s="164"/>
      <c r="L35" s="465">
        <f>ROUND('1. Статистика'!U150,3)</f>
        <v>0</v>
      </c>
      <c r="M35" s="162"/>
      <c r="N35" s="163"/>
      <c r="O35" s="163"/>
      <c r="P35" s="166"/>
      <c r="Q35" s="465">
        <f>ROUND('1. Статистика'!V150,3)</f>
        <v>0</v>
      </c>
    </row>
    <row r="36" spans="1:17" s="23" customFormat="1" ht="15" customHeight="1" outlineLevel="2" x14ac:dyDescent="0.25">
      <c r="A36" s="22" t="s">
        <v>81</v>
      </c>
      <c r="B36" s="443" t="s">
        <v>36</v>
      </c>
      <c r="C36" s="162"/>
      <c r="D36" s="163"/>
      <c r="E36" s="163"/>
      <c r="F36" s="164"/>
      <c r="G36" s="465">
        <f>ROUND('1. Статистика'!T156,3)</f>
        <v>0</v>
      </c>
      <c r="H36" s="162"/>
      <c r="I36" s="163"/>
      <c r="J36" s="163"/>
      <c r="K36" s="164"/>
      <c r="L36" s="465">
        <f>ROUND('1. Статистика'!U156,3)</f>
        <v>0</v>
      </c>
      <c r="M36" s="162"/>
      <c r="N36" s="163"/>
      <c r="O36" s="163"/>
      <c r="P36" s="166"/>
      <c r="Q36" s="465">
        <f>ROUND('1. Статистика'!V156,3)</f>
        <v>0</v>
      </c>
    </row>
    <row r="37" spans="1:17" ht="15" customHeight="1" outlineLevel="1" x14ac:dyDescent="0.25">
      <c r="A37" s="20" t="s">
        <v>175</v>
      </c>
      <c r="B37" s="441" t="s">
        <v>156</v>
      </c>
      <c r="C37" s="158">
        <f>ROUND($G$37*'1. Статистика'!D178,3)</f>
        <v>0</v>
      </c>
      <c r="D37" s="159">
        <f>ROUND(G37-(C37+E37+F37),3)</f>
        <v>0</v>
      </c>
      <c r="E37" s="159">
        <f>ROUND($G$37*'1. Статистика'!F178,3)</f>
        <v>0</v>
      </c>
      <c r="F37" s="160">
        <f>ROUND($G$37*'1. Статистика'!G178,3)</f>
        <v>0</v>
      </c>
      <c r="G37" s="240">
        <f>ROUND((G38*G41+G39*G42+G40*G43)/10,3)</f>
        <v>0</v>
      </c>
      <c r="H37" s="167">
        <f>ROUND($L$37*'1. Статистика'!D178,3)</f>
        <v>0</v>
      </c>
      <c r="I37" s="159">
        <f>ROUND(L37-(H37+J37+K37),3)</f>
        <v>0</v>
      </c>
      <c r="J37" s="168">
        <f>ROUND($L$37*'1. Статистика'!F178,3)</f>
        <v>0</v>
      </c>
      <c r="K37" s="160">
        <f>ROUND($L$37*'1. Статистика'!G178,3)</f>
        <v>0</v>
      </c>
      <c r="L37" s="240">
        <f>ROUND((L38*L41+L39*L42+L40*L43)/10,3)</f>
        <v>0</v>
      </c>
      <c r="M37" s="167">
        <f>ROUND($Q$37*'1. Статистика'!D178,3)</f>
        <v>0</v>
      </c>
      <c r="N37" s="159">
        <f>ROUND(Q37-(M37+O37+P37),3)</f>
        <v>0</v>
      </c>
      <c r="O37" s="172">
        <f>ROUND($Q$37*'1. Статистика'!F178,3)</f>
        <v>0</v>
      </c>
      <c r="P37" s="161">
        <f>ROUND($Q$37*'1. Статистика'!G178,3)</f>
        <v>0</v>
      </c>
      <c r="Q37" s="240">
        <f>ROUND((Q38*Q41+Q39*Q42+Q40*Q43)/10,3)</f>
        <v>0</v>
      </c>
    </row>
    <row r="38" spans="1:17" s="23" customFormat="1" ht="15" customHeight="1" outlineLevel="2" x14ac:dyDescent="0.25">
      <c r="A38" s="22" t="s">
        <v>76</v>
      </c>
      <c r="B38" s="442" t="s">
        <v>20</v>
      </c>
      <c r="C38" s="162"/>
      <c r="D38" s="163"/>
      <c r="E38" s="163"/>
      <c r="F38" s="164"/>
      <c r="G38" s="165">
        <f>ROUND('1. Статистика'!F24,3)</f>
        <v>0</v>
      </c>
      <c r="H38" s="162"/>
      <c r="I38" s="163"/>
      <c r="J38" s="163"/>
      <c r="K38" s="164"/>
      <c r="L38" s="165">
        <f>ROUND('1. Статистика'!G24,3)</f>
        <v>0</v>
      </c>
      <c r="M38" s="162"/>
      <c r="N38" s="163"/>
      <c r="O38" s="163"/>
      <c r="P38" s="166"/>
      <c r="Q38" s="165">
        <f>ROUND('1. Статистика'!H24,3)</f>
        <v>0</v>
      </c>
    </row>
    <row r="39" spans="1:17" s="23" customFormat="1" ht="15" customHeight="1" outlineLevel="2" x14ac:dyDescent="0.25">
      <c r="A39" s="22" t="s">
        <v>77</v>
      </c>
      <c r="B39" s="442" t="s">
        <v>20</v>
      </c>
      <c r="C39" s="162"/>
      <c r="D39" s="163"/>
      <c r="E39" s="163"/>
      <c r="F39" s="164"/>
      <c r="G39" s="165">
        <f>ROUND('1. Статистика'!F25,3)</f>
        <v>0</v>
      </c>
      <c r="H39" s="162"/>
      <c r="I39" s="163"/>
      <c r="J39" s="163"/>
      <c r="K39" s="164"/>
      <c r="L39" s="169">
        <f>ROUND('1. Статистика'!G25,3)</f>
        <v>0</v>
      </c>
      <c r="M39" s="162"/>
      <c r="N39" s="163"/>
      <c r="O39" s="163"/>
      <c r="P39" s="166"/>
      <c r="Q39" s="169">
        <f>ROUND('1. Статистика'!H25,3)</f>
        <v>0</v>
      </c>
    </row>
    <row r="40" spans="1:17" s="23" customFormat="1" ht="15" customHeight="1" outlineLevel="2" x14ac:dyDescent="0.25">
      <c r="A40" s="22" t="s">
        <v>78</v>
      </c>
      <c r="B40" s="442" t="s">
        <v>20</v>
      </c>
      <c r="C40" s="162"/>
      <c r="D40" s="163"/>
      <c r="E40" s="163"/>
      <c r="F40" s="164"/>
      <c r="G40" s="165">
        <f>ROUND('1. Статистика'!F26,3)</f>
        <v>0</v>
      </c>
      <c r="H40" s="162"/>
      <c r="I40" s="163"/>
      <c r="J40" s="163"/>
      <c r="K40" s="164"/>
      <c r="L40" s="169">
        <f>ROUND('1. Статистика'!G26,3)</f>
        <v>0</v>
      </c>
      <c r="M40" s="162"/>
      <c r="N40" s="163"/>
      <c r="O40" s="163"/>
      <c r="P40" s="166"/>
      <c r="Q40" s="169">
        <f>ROUND('1. Статистика'!H26,3)</f>
        <v>0</v>
      </c>
    </row>
    <row r="41" spans="1:17" s="23" customFormat="1" ht="15" customHeight="1" outlineLevel="2" x14ac:dyDescent="0.25">
      <c r="A41" s="22" t="s">
        <v>79</v>
      </c>
      <c r="B41" s="443" t="s">
        <v>36</v>
      </c>
      <c r="C41" s="162"/>
      <c r="D41" s="163"/>
      <c r="E41" s="163"/>
      <c r="F41" s="164"/>
      <c r="G41" s="465">
        <f>ROUND('1. Статистика'!T145,3)</f>
        <v>0</v>
      </c>
      <c r="H41" s="162"/>
      <c r="I41" s="163"/>
      <c r="J41" s="163"/>
      <c r="K41" s="164"/>
      <c r="L41" s="465">
        <f>ROUND('1. Статистика'!U145,3)</f>
        <v>0</v>
      </c>
      <c r="M41" s="162"/>
      <c r="N41" s="163"/>
      <c r="O41" s="163"/>
      <c r="P41" s="166"/>
      <c r="Q41" s="465">
        <f>ROUND('1. Статистика'!V145,3)</f>
        <v>0</v>
      </c>
    </row>
    <row r="42" spans="1:17" s="23" customFormat="1" ht="15" customHeight="1" outlineLevel="2" x14ac:dyDescent="0.25">
      <c r="A42" s="22" t="s">
        <v>80</v>
      </c>
      <c r="B42" s="443" t="s">
        <v>36</v>
      </c>
      <c r="C42" s="162"/>
      <c r="D42" s="163"/>
      <c r="E42" s="163"/>
      <c r="F42" s="164"/>
      <c r="G42" s="465">
        <f>ROUND('1. Статистика'!T151,3)</f>
        <v>0</v>
      </c>
      <c r="H42" s="162"/>
      <c r="I42" s="163"/>
      <c r="J42" s="163"/>
      <c r="K42" s="164"/>
      <c r="L42" s="465">
        <f>ROUND('1. Статистика'!U151,3)</f>
        <v>0</v>
      </c>
      <c r="M42" s="162"/>
      <c r="N42" s="163"/>
      <c r="O42" s="163"/>
      <c r="P42" s="166"/>
      <c r="Q42" s="465">
        <f>ROUND('1. Статистика'!V151,3)</f>
        <v>0</v>
      </c>
    </row>
    <row r="43" spans="1:17" s="23" customFormat="1" ht="15" customHeight="1" outlineLevel="2" x14ac:dyDescent="0.25">
      <c r="A43" s="22" t="s">
        <v>81</v>
      </c>
      <c r="B43" s="443" t="s">
        <v>36</v>
      </c>
      <c r="C43" s="162"/>
      <c r="D43" s="163"/>
      <c r="E43" s="163"/>
      <c r="F43" s="164"/>
      <c r="G43" s="465">
        <f>ROUND('1. Статистика'!T157,3)</f>
        <v>0</v>
      </c>
      <c r="H43" s="162"/>
      <c r="I43" s="163"/>
      <c r="J43" s="163"/>
      <c r="K43" s="164"/>
      <c r="L43" s="465">
        <f>ROUND('1. Статистика'!U157,3)</f>
        <v>0</v>
      </c>
      <c r="M43" s="162"/>
      <c r="N43" s="163"/>
      <c r="O43" s="163"/>
      <c r="P43" s="166"/>
      <c r="Q43" s="465">
        <f>ROUND('1. Статистика'!V157,3)</f>
        <v>0</v>
      </c>
    </row>
    <row r="44" spans="1:17" ht="15" customHeight="1" outlineLevel="1" x14ac:dyDescent="0.25">
      <c r="A44" s="20" t="s">
        <v>174</v>
      </c>
      <c r="B44" s="441" t="s">
        <v>156</v>
      </c>
      <c r="C44" s="158">
        <f>ROUND($G$44*'1. Статистика'!D179,3)</f>
        <v>0</v>
      </c>
      <c r="D44" s="159">
        <f>ROUND(G44-(C44+E44+F44),3)</f>
        <v>0</v>
      </c>
      <c r="E44" s="159">
        <f>ROUND($G$44*'1. Статистика'!F179,3)</f>
        <v>0</v>
      </c>
      <c r="F44" s="160">
        <f>ROUND($G$44*'1. Статистика'!G179,3)</f>
        <v>0</v>
      </c>
      <c r="G44" s="240">
        <f>ROUND((G45*G48+G46*G49+G47*G50)/10,3)</f>
        <v>0</v>
      </c>
      <c r="H44" s="167">
        <f>ROUND($L$44*'1. Статистика'!D179,3)</f>
        <v>0</v>
      </c>
      <c r="I44" s="159">
        <f>ROUND(L44-(H44+J44+K44),3)</f>
        <v>0</v>
      </c>
      <c r="J44" s="172">
        <f>ROUND($L$44*'1. Статистика'!F179,3)</f>
        <v>0</v>
      </c>
      <c r="K44" s="160">
        <f>ROUND($L$44*'1. Статистика'!G179,3)</f>
        <v>0</v>
      </c>
      <c r="L44" s="240">
        <f>ROUND((L45*L48+L46*L49+L47*L50)/10,3)</f>
        <v>0</v>
      </c>
      <c r="M44" s="167">
        <f>ROUND($Q$44*'1. Статистика'!D179,3)</f>
        <v>0</v>
      </c>
      <c r="N44" s="159">
        <f>ROUND(Q44-(M44+O44+P44),3)</f>
        <v>0</v>
      </c>
      <c r="O44" s="172">
        <f>ROUND($Q$44*'1. Статистика'!F179,3)</f>
        <v>0</v>
      </c>
      <c r="P44" s="161">
        <f>ROUND($Q$44*'1. Статистика'!G179,3)</f>
        <v>0</v>
      </c>
      <c r="Q44" s="240">
        <f>ROUND((Q45*Q48+Q46*Q49+Q47*Q50)/10,3)</f>
        <v>0</v>
      </c>
    </row>
    <row r="45" spans="1:17" s="23" customFormat="1" ht="15" customHeight="1" outlineLevel="2" x14ac:dyDescent="0.25">
      <c r="A45" s="22" t="s">
        <v>76</v>
      </c>
      <c r="B45" s="442" t="s">
        <v>20</v>
      </c>
      <c r="C45" s="162"/>
      <c r="D45" s="163"/>
      <c r="E45" s="163"/>
      <c r="F45" s="164"/>
      <c r="G45" s="169">
        <f>ROUND('1. Статистика'!F28,3)</f>
        <v>0</v>
      </c>
      <c r="H45" s="162"/>
      <c r="I45" s="163"/>
      <c r="J45" s="163"/>
      <c r="K45" s="164"/>
      <c r="L45" s="165">
        <f>ROUND('1. Статистика'!G28,3)</f>
        <v>0</v>
      </c>
      <c r="M45" s="162"/>
      <c r="N45" s="163"/>
      <c r="O45" s="163"/>
      <c r="P45" s="166"/>
      <c r="Q45" s="165">
        <f>ROUND('1. Статистика'!H28,3)</f>
        <v>0</v>
      </c>
    </row>
    <row r="46" spans="1:17" s="23" customFormat="1" ht="15" customHeight="1" outlineLevel="2" x14ac:dyDescent="0.25">
      <c r="A46" s="22" t="s">
        <v>77</v>
      </c>
      <c r="B46" s="442" t="s">
        <v>20</v>
      </c>
      <c r="C46" s="162"/>
      <c r="D46" s="163"/>
      <c r="E46" s="163"/>
      <c r="F46" s="164"/>
      <c r="G46" s="169">
        <f>ROUND('1. Статистика'!F29,3)</f>
        <v>0</v>
      </c>
      <c r="H46" s="162"/>
      <c r="I46" s="163"/>
      <c r="J46" s="163"/>
      <c r="K46" s="164"/>
      <c r="L46" s="169">
        <f>ROUND('1. Статистика'!G29,3)</f>
        <v>0</v>
      </c>
      <c r="M46" s="162"/>
      <c r="N46" s="163"/>
      <c r="O46" s="163"/>
      <c r="P46" s="166"/>
      <c r="Q46" s="169">
        <f>ROUND('1. Статистика'!H29,3)</f>
        <v>0</v>
      </c>
    </row>
    <row r="47" spans="1:17" s="23" customFormat="1" ht="15" customHeight="1" outlineLevel="2" x14ac:dyDescent="0.25">
      <c r="A47" s="22" t="s">
        <v>78</v>
      </c>
      <c r="B47" s="442" t="s">
        <v>20</v>
      </c>
      <c r="C47" s="162"/>
      <c r="D47" s="163"/>
      <c r="E47" s="163"/>
      <c r="F47" s="164"/>
      <c r="G47" s="169">
        <f>ROUND('1. Статистика'!F30,3)</f>
        <v>0</v>
      </c>
      <c r="H47" s="162"/>
      <c r="I47" s="163"/>
      <c r="J47" s="163"/>
      <c r="K47" s="164"/>
      <c r="L47" s="169">
        <f>ROUND('1. Статистика'!G30,3)</f>
        <v>0</v>
      </c>
      <c r="M47" s="162"/>
      <c r="N47" s="163"/>
      <c r="O47" s="163"/>
      <c r="P47" s="166"/>
      <c r="Q47" s="169">
        <f>ROUND('1. Статистика'!H30,3)</f>
        <v>0</v>
      </c>
    </row>
    <row r="48" spans="1:17" s="23" customFormat="1" ht="15" customHeight="1" outlineLevel="2" x14ac:dyDescent="0.25">
      <c r="A48" s="22" t="s">
        <v>79</v>
      </c>
      <c r="B48" s="443" t="s">
        <v>36</v>
      </c>
      <c r="C48" s="162"/>
      <c r="D48" s="163"/>
      <c r="E48" s="163"/>
      <c r="F48" s="164"/>
      <c r="G48" s="465">
        <f>ROUND('1. Статистика'!T146,3)</f>
        <v>0</v>
      </c>
      <c r="H48" s="162"/>
      <c r="I48" s="163"/>
      <c r="J48" s="163"/>
      <c r="K48" s="164"/>
      <c r="L48" s="465">
        <f>ROUND('1. Статистика'!U146,3)</f>
        <v>0</v>
      </c>
      <c r="M48" s="162"/>
      <c r="N48" s="163"/>
      <c r="O48" s="163"/>
      <c r="P48" s="166"/>
      <c r="Q48" s="465">
        <f>ROUND('1. Статистика'!V146,3)</f>
        <v>0</v>
      </c>
    </row>
    <row r="49" spans="1:19" s="23" customFormat="1" ht="15" customHeight="1" outlineLevel="2" x14ac:dyDescent="0.25">
      <c r="A49" s="22" t="s">
        <v>80</v>
      </c>
      <c r="B49" s="443" t="s">
        <v>36</v>
      </c>
      <c r="C49" s="162"/>
      <c r="D49" s="163"/>
      <c r="E49" s="163"/>
      <c r="F49" s="164"/>
      <c r="G49" s="465">
        <f>ROUND('1. Статистика'!T152,3)</f>
        <v>0</v>
      </c>
      <c r="H49" s="162"/>
      <c r="I49" s="163"/>
      <c r="J49" s="163"/>
      <c r="K49" s="164"/>
      <c r="L49" s="465">
        <f>ROUND('1. Статистика'!U152,3)</f>
        <v>0</v>
      </c>
      <c r="M49" s="162"/>
      <c r="N49" s="163"/>
      <c r="O49" s="163"/>
      <c r="P49" s="166"/>
      <c r="Q49" s="465">
        <f>ROUND('1. Статистика'!V152,3)</f>
        <v>0</v>
      </c>
    </row>
    <row r="50" spans="1:19" s="23" customFormat="1" ht="15" customHeight="1" outlineLevel="2" x14ac:dyDescent="0.25">
      <c r="A50" s="22" t="s">
        <v>81</v>
      </c>
      <c r="B50" s="443" t="s">
        <v>36</v>
      </c>
      <c r="C50" s="162"/>
      <c r="D50" s="163"/>
      <c r="E50" s="163"/>
      <c r="F50" s="164"/>
      <c r="G50" s="465">
        <f>ROUND('1. Статистика'!T158,3)</f>
        <v>0</v>
      </c>
      <c r="H50" s="162"/>
      <c r="I50" s="163"/>
      <c r="J50" s="163"/>
      <c r="K50" s="164"/>
      <c r="L50" s="465">
        <f>ROUND('1. Статистика'!U158,3)</f>
        <v>0</v>
      </c>
      <c r="M50" s="162"/>
      <c r="N50" s="163"/>
      <c r="O50" s="163"/>
      <c r="P50" s="166"/>
      <c r="Q50" s="465">
        <f>ROUND('1. Статистика'!V158,3)</f>
        <v>0</v>
      </c>
    </row>
    <row r="51" spans="1:19" s="34" customFormat="1" ht="15" customHeight="1" x14ac:dyDescent="0.25">
      <c r="A51" s="233" t="s">
        <v>82</v>
      </c>
      <c r="B51" s="440" t="s">
        <v>156</v>
      </c>
      <c r="C51" s="234">
        <f t="shared" ref="C51:Q51" si="4">ROUND(C52+C55+C58+C61+C64,3)</f>
        <v>0</v>
      </c>
      <c r="D51" s="235">
        <f t="shared" si="4"/>
        <v>0</v>
      </c>
      <c r="E51" s="235">
        <f t="shared" si="4"/>
        <v>0</v>
      </c>
      <c r="F51" s="236">
        <f t="shared" si="4"/>
        <v>0</v>
      </c>
      <c r="G51" s="153">
        <f t="shared" si="4"/>
        <v>0</v>
      </c>
      <c r="H51" s="234">
        <f t="shared" si="4"/>
        <v>0</v>
      </c>
      <c r="I51" s="235">
        <f t="shared" si="4"/>
        <v>0</v>
      </c>
      <c r="J51" s="235">
        <f t="shared" si="4"/>
        <v>0</v>
      </c>
      <c r="K51" s="236">
        <f t="shared" si="4"/>
        <v>0</v>
      </c>
      <c r="L51" s="153">
        <f t="shared" si="4"/>
        <v>0</v>
      </c>
      <c r="M51" s="234">
        <f t="shared" si="4"/>
        <v>0</v>
      </c>
      <c r="N51" s="235">
        <f t="shared" si="4"/>
        <v>0</v>
      </c>
      <c r="O51" s="235">
        <f t="shared" si="4"/>
        <v>0</v>
      </c>
      <c r="P51" s="237">
        <f t="shared" si="4"/>
        <v>0</v>
      </c>
      <c r="Q51" s="153">
        <f t="shared" si="4"/>
        <v>0</v>
      </c>
    </row>
    <row r="52" spans="1:19" ht="15" customHeight="1" outlineLevel="1" x14ac:dyDescent="0.25">
      <c r="A52" s="20" t="s">
        <v>171</v>
      </c>
      <c r="B52" s="444" t="s">
        <v>156</v>
      </c>
      <c r="C52" s="158">
        <f t="shared" ref="C52:Q52" si="5">ROUND(C53+C54,3)</f>
        <v>0</v>
      </c>
      <c r="D52" s="159">
        <f t="shared" si="5"/>
        <v>0</v>
      </c>
      <c r="E52" s="159">
        <f t="shared" si="5"/>
        <v>0</v>
      </c>
      <c r="F52" s="160">
        <f t="shared" si="5"/>
        <v>0</v>
      </c>
      <c r="G52" s="240">
        <f t="shared" si="5"/>
        <v>0</v>
      </c>
      <c r="H52" s="158">
        <f t="shared" si="5"/>
        <v>0</v>
      </c>
      <c r="I52" s="159">
        <f t="shared" si="5"/>
        <v>0</v>
      </c>
      <c r="J52" s="159">
        <f t="shared" si="5"/>
        <v>0</v>
      </c>
      <c r="K52" s="160">
        <f t="shared" si="5"/>
        <v>0</v>
      </c>
      <c r="L52" s="240">
        <f t="shared" si="5"/>
        <v>0</v>
      </c>
      <c r="M52" s="158">
        <f t="shared" si="5"/>
        <v>0</v>
      </c>
      <c r="N52" s="159">
        <f t="shared" si="5"/>
        <v>0</v>
      </c>
      <c r="O52" s="159">
        <f t="shared" si="5"/>
        <v>0</v>
      </c>
      <c r="P52" s="161">
        <f t="shared" si="5"/>
        <v>0</v>
      </c>
      <c r="Q52" s="240">
        <f t="shared" si="5"/>
        <v>0</v>
      </c>
      <c r="R52" s="2"/>
    </row>
    <row r="53" spans="1:19" s="23" customFormat="1" ht="15" customHeight="1" outlineLevel="2" x14ac:dyDescent="0.25">
      <c r="A53" s="22" t="s">
        <v>83</v>
      </c>
      <c r="B53" s="445" t="s">
        <v>156</v>
      </c>
      <c r="C53" s="173">
        <f>ROUND('1. Статистика'!N61,3)</f>
        <v>0</v>
      </c>
      <c r="D53" s="174">
        <f>ROUND('1. Статистика'!O61,3)</f>
        <v>0</v>
      </c>
      <c r="E53" s="174">
        <f>ROUND('1. Статистика'!P61,3)</f>
        <v>0</v>
      </c>
      <c r="F53" s="175">
        <f>ROUND('1. Статистика'!Q61,3)</f>
        <v>0</v>
      </c>
      <c r="G53" s="165">
        <f>ROUND(SUM(C53:F53),3)</f>
        <v>0</v>
      </c>
      <c r="H53" s="173">
        <f>ROUND(C52,3)</f>
        <v>0</v>
      </c>
      <c r="I53" s="173">
        <f>ROUND(D52,3)</f>
        <v>0</v>
      </c>
      <c r="J53" s="173">
        <f>ROUND(E52,3)</f>
        <v>0</v>
      </c>
      <c r="K53" s="173">
        <f>ROUND(F52,3)</f>
        <v>0</v>
      </c>
      <c r="L53" s="165">
        <f>ROUND(SUM(H53:K53),3)</f>
        <v>0</v>
      </c>
      <c r="M53" s="173">
        <f>ROUND(H52,3)</f>
        <v>0</v>
      </c>
      <c r="N53" s="173">
        <f>ROUND(I52,3)</f>
        <v>0</v>
      </c>
      <c r="O53" s="173">
        <f>ROUND(J52,3)</f>
        <v>0</v>
      </c>
      <c r="P53" s="173">
        <f>ROUND(K52,3)</f>
        <v>0</v>
      </c>
      <c r="Q53" s="165">
        <f>ROUND(SUM(M53:P53),3)</f>
        <v>0</v>
      </c>
    </row>
    <row r="54" spans="1:19" s="23" customFormat="1" ht="15" customHeight="1" outlineLevel="2" x14ac:dyDescent="0.25">
      <c r="A54" s="22" t="s">
        <v>84</v>
      </c>
      <c r="B54" s="445" t="s">
        <v>156</v>
      </c>
      <c r="C54" s="466"/>
      <c r="D54" s="467"/>
      <c r="E54" s="467"/>
      <c r="F54" s="468"/>
      <c r="G54" s="165">
        <f>ROUND(SUM(C54:F54),3)</f>
        <v>0</v>
      </c>
      <c r="H54" s="466"/>
      <c r="I54" s="467"/>
      <c r="J54" s="467"/>
      <c r="K54" s="468"/>
      <c r="L54" s="165">
        <f>ROUND(SUM(H54:K54),3)</f>
        <v>0</v>
      </c>
      <c r="M54" s="466"/>
      <c r="N54" s="467"/>
      <c r="O54" s="467"/>
      <c r="P54" s="469"/>
      <c r="Q54" s="165">
        <f>ROUND(SUM(M54:P54),3)</f>
        <v>0</v>
      </c>
    </row>
    <row r="55" spans="1:19" ht="15" customHeight="1" outlineLevel="1" x14ac:dyDescent="0.25">
      <c r="A55" s="20" t="s">
        <v>172</v>
      </c>
      <c r="B55" s="444" t="s">
        <v>156</v>
      </c>
      <c r="C55" s="158">
        <f t="shared" ref="C55:Q55" si="6">ROUND(C56+C57,3)</f>
        <v>0</v>
      </c>
      <c r="D55" s="159">
        <f t="shared" si="6"/>
        <v>0</v>
      </c>
      <c r="E55" s="159">
        <f t="shared" si="6"/>
        <v>0</v>
      </c>
      <c r="F55" s="160">
        <f t="shared" si="6"/>
        <v>0</v>
      </c>
      <c r="G55" s="240">
        <f t="shared" si="6"/>
        <v>0</v>
      </c>
      <c r="H55" s="158">
        <f t="shared" si="6"/>
        <v>0</v>
      </c>
      <c r="I55" s="159">
        <f t="shared" si="6"/>
        <v>0</v>
      </c>
      <c r="J55" s="159">
        <f t="shared" si="6"/>
        <v>0</v>
      </c>
      <c r="K55" s="160">
        <f t="shared" si="6"/>
        <v>0</v>
      </c>
      <c r="L55" s="240">
        <f t="shared" si="6"/>
        <v>0</v>
      </c>
      <c r="M55" s="158">
        <f t="shared" si="6"/>
        <v>0</v>
      </c>
      <c r="N55" s="159">
        <f t="shared" si="6"/>
        <v>0</v>
      </c>
      <c r="O55" s="159">
        <f t="shared" si="6"/>
        <v>0</v>
      </c>
      <c r="P55" s="161">
        <f t="shared" si="6"/>
        <v>0</v>
      </c>
      <c r="Q55" s="240">
        <f t="shared" si="6"/>
        <v>0</v>
      </c>
    </row>
    <row r="56" spans="1:19" s="23" customFormat="1" ht="15" customHeight="1" outlineLevel="2" x14ac:dyDescent="0.25">
      <c r="A56" s="22" t="s">
        <v>83</v>
      </c>
      <c r="B56" s="445" t="s">
        <v>156</v>
      </c>
      <c r="C56" s="173">
        <f>ROUND('1. Статистика'!N62,3)</f>
        <v>0</v>
      </c>
      <c r="D56" s="174">
        <f>ROUND('1. Статистика'!O62,3)</f>
        <v>0</v>
      </c>
      <c r="E56" s="174">
        <f>ROUND('1. Статистика'!P62,3)</f>
        <v>0</v>
      </c>
      <c r="F56" s="175">
        <f>ROUND('1. Статистика'!Q62,3)</f>
        <v>0</v>
      </c>
      <c r="G56" s="165">
        <f>ROUND(SUM(C56:F56),3)</f>
        <v>0</v>
      </c>
      <c r="H56" s="173">
        <f>ROUND(C55,3)</f>
        <v>0</v>
      </c>
      <c r="I56" s="173">
        <f>ROUND(D55,3)</f>
        <v>0</v>
      </c>
      <c r="J56" s="173">
        <f>ROUND(E55,3)</f>
        <v>0</v>
      </c>
      <c r="K56" s="173">
        <f>ROUND(F55,3)</f>
        <v>0</v>
      </c>
      <c r="L56" s="165">
        <f>ROUND(SUM(H56:K56),3)</f>
        <v>0</v>
      </c>
      <c r="M56" s="173">
        <f>ROUND(H55,3)</f>
        <v>0</v>
      </c>
      <c r="N56" s="173">
        <f>ROUND(I55,3)</f>
        <v>0</v>
      </c>
      <c r="O56" s="173">
        <f>ROUND(J55,3)</f>
        <v>0</v>
      </c>
      <c r="P56" s="173">
        <f>ROUND(K55,3)</f>
        <v>0</v>
      </c>
      <c r="Q56" s="165">
        <f>ROUND(SUM(M56:P56),3)</f>
        <v>0</v>
      </c>
    </row>
    <row r="57" spans="1:19" s="23" customFormat="1" ht="15" customHeight="1" outlineLevel="2" x14ac:dyDescent="0.25">
      <c r="A57" s="22" t="s">
        <v>84</v>
      </c>
      <c r="B57" s="445" t="s">
        <v>156</v>
      </c>
      <c r="C57" s="466"/>
      <c r="D57" s="467"/>
      <c r="E57" s="467"/>
      <c r="F57" s="468"/>
      <c r="G57" s="165">
        <f>ROUND(SUM(C57:F57),3)</f>
        <v>0</v>
      </c>
      <c r="H57" s="466"/>
      <c r="I57" s="467"/>
      <c r="J57" s="467"/>
      <c r="K57" s="468"/>
      <c r="L57" s="165">
        <f>ROUND(SUM(H57:K57),3)</f>
        <v>0</v>
      </c>
      <c r="M57" s="466"/>
      <c r="N57" s="467"/>
      <c r="O57" s="467"/>
      <c r="P57" s="469"/>
      <c r="Q57" s="165">
        <f>ROUND(SUM(M57:P57),3)</f>
        <v>0</v>
      </c>
    </row>
    <row r="58" spans="1:19" ht="15" customHeight="1" outlineLevel="1" x14ac:dyDescent="0.25">
      <c r="A58" s="20" t="s">
        <v>173</v>
      </c>
      <c r="B58" s="444" t="s">
        <v>156</v>
      </c>
      <c r="C58" s="158">
        <f t="shared" ref="C58:Q58" si="7">ROUND(C59+C60,3)</f>
        <v>0</v>
      </c>
      <c r="D58" s="159">
        <f t="shared" si="7"/>
        <v>0</v>
      </c>
      <c r="E58" s="159">
        <f t="shared" si="7"/>
        <v>0</v>
      </c>
      <c r="F58" s="160">
        <f t="shared" si="7"/>
        <v>0</v>
      </c>
      <c r="G58" s="240">
        <f t="shared" si="7"/>
        <v>0</v>
      </c>
      <c r="H58" s="158">
        <f t="shared" si="7"/>
        <v>0</v>
      </c>
      <c r="I58" s="159">
        <f t="shared" si="7"/>
        <v>0</v>
      </c>
      <c r="J58" s="159">
        <f t="shared" si="7"/>
        <v>0</v>
      </c>
      <c r="K58" s="160">
        <f t="shared" si="7"/>
        <v>0</v>
      </c>
      <c r="L58" s="240">
        <f t="shared" si="7"/>
        <v>0</v>
      </c>
      <c r="M58" s="158">
        <f t="shared" si="7"/>
        <v>0</v>
      </c>
      <c r="N58" s="159">
        <f t="shared" si="7"/>
        <v>0</v>
      </c>
      <c r="O58" s="159">
        <f t="shared" si="7"/>
        <v>0</v>
      </c>
      <c r="P58" s="161">
        <f t="shared" si="7"/>
        <v>0</v>
      </c>
      <c r="Q58" s="240">
        <f t="shared" si="7"/>
        <v>0</v>
      </c>
    </row>
    <row r="59" spans="1:19" s="23" customFormat="1" ht="15" customHeight="1" outlineLevel="2" x14ac:dyDescent="0.25">
      <c r="A59" s="22" t="s">
        <v>83</v>
      </c>
      <c r="B59" s="445" t="s">
        <v>156</v>
      </c>
      <c r="C59" s="173">
        <f>ROUND('1. Статистика'!N63,3)</f>
        <v>0</v>
      </c>
      <c r="D59" s="174">
        <f>ROUND('1. Статистика'!O63,3)</f>
        <v>0</v>
      </c>
      <c r="E59" s="174">
        <f>ROUND('1. Статистика'!P63,3)</f>
        <v>0</v>
      </c>
      <c r="F59" s="175">
        <f>ROUND('1. Статистика'!Q63,3)</f>
        <v>0</v>
      </c>
      <c r="G59" s="165">
        <f>ROUND(SUM(C59:F59),3)</f>
        <v>0</v>
      </c>
      <c r="H59" s="173">
        <f>ROUND(C58,3)</f>
        <v>0</v>
      </c>
      <c r="I59" s="173">
        <f>ROUND(D58,3)</f>
        <v>0</v>
      </c>
      <c r="J59" s="173">
        <f>ROUND(E58,3)</f>
        <v>0</v>
      </c>
      <c r="K59" s="173">
        <f>ROUND(F58,3)</f>
        <v>0</v>
      </c>
      <c r="L59" s="165">
        <f>ROUND(SUM(H59:K59),3)</f>
        <v>0</v>
      </c>
      <c r="M59" s="173">
        <f>ROUND(H58,3)</f>
        <v>0</v>
      </c>
      <c r="N59" s="173">
        <f>ROUND(I58,3)</f>
        <v>0</v>
      </c>
      <c r="O59" s="173">
        <f>ROUND(J58,3)</f>
        <v>0</v>
      </c>
      <c r="P59" s="173">
        <f>ROUND(K58,3)</f>
        <v>0</v>
      </c>
      <c r="Q59" s="165">
        <f>ROUND(SUM(M59:P59),3)</f>
        <v>0</v>
      </c>
    </row>
    <row r="60" spans="1:19" s="23" customFormat="1" ht="15" customHeight="1" outlineLevel="2" x14ac:dyDescent="0.25">
      <c r="A60" s="22" t="s">
        <v>84</v>
      </c>
      <c r="B60" s="445" t="s">
        <v>156</v>
      </c>
      <c r="C60" s="466"/>
      <c r="D60" s="467"/>
      <c r="E60" s="467"/>
      <c r="F60" s="468"/>
      <c r="G60" s="165">
        <f>ROUND(SUM(C60:F60),3)</f>
        <v>0</v>
      </c>
      <c r="H60" s="466"/>
      <c r="I60" s="467"/>
      <c r="J60" s="467"/>
      <c r="K60" s="468"/>
      <c r="L60" s="165">
        <f>ROUND(SUM(H60:K60),3)</f>
        <v>0</v>
      </c>
      <c r="M60" s="466"/>
      <c r="N60" s="467"/>
      <c r="O60" s="467"/>
      <c r="P60" s="469"/>
      <c r="Q60" s="165">
        <f>ROUND(SUM(M60:P60),3)</f>
        <v>0</v>
      </c>
    </row>
    <row r="61" spans="1:19" ht="15" customHeight="1" outlineLevel="1" x14ac:dyDescent="0.25">
      <c r="A61" s="20" t="s">
        <v>175</v>
      </c>
      <c r="B61" s="444" t="s">
        <v>156</v>
      </c>
      <c r="C61" s="158">
        <f t="shared" ref="C61:Q61" si="8">ROUND(C62+C63,3)</f>
        <v>0</v>
      </c>
      <c r="D61" s="159">
        <f t="shared" si="8"/>
        <v>0</v>
      </c>
      <c r="E61" s="159">
        <f t="shared" si="8"/>
        <v>0</v>
      </c>
      <c r="F61" s="160">
        <f t="shared" si="8"/>
        <v>0</v>
      </c>
      <c r="G61" s="240">
        <f t="shared" si="8"/>
        <v>0</v>
      </c>
      <c r="H61" s="158">
        <f t="shared" si="8"/>
        <v>0</v>
      </c>
      <c r="I61" s="159">
        <f t="shared" si="8"/>
        <v>0</v>
      </c>
      <c r="J61" s="159">
        <f t="shared" si="8"/>
        <v>0</v>
      </c>
      <c r="K61" s="160">
        <f t="shared" si="8"/>
        <v>0</v>
      </c>
      <c r="L61" s="240">
        <f t="shared" si="8"/>
        <v>0</v>
      </c>
      <c r="M61" s="158">
        <f t="shared" si="8"/>
        <v>0</v>
      </c>
      <c r="N61" s="159">
        <f t="shared" si="8"/>
        <v>0</v>
      </c>
      <c r="O61" s="159">
        <f t="shared" si="8"/>
        <v>0</v>
      </c>
      <c r="P61" s="161">
        <f t="shared" si="8"/>
        <v>0</v>
      </c>
      <c r="Q61" s="240">
        <f t="shared" si="8"/>
        <v>0</v>
      </c>
      <c r="S61" s="2"/>
    </row>
    <row r="62" spans="1:19" s="23" customFormat="1" ht="15" customHeight="1" outlineLevel="2" x14ac:dyDescent="0.25">
      <c r="A62" s="22" t="s">
        <v>83</v>
      </c>
      <c r="B62" s="445" t="s">
        <v>156</v>
      </c>
      <c r="C62" s="173">
        <f>ROUND('1. Статистика'!N64,3)</f>
        <v>0</v>
      </c>
      <c r="D62" s="174">
        <f>ROUND('1. Статистика'!O64,3)</f>
        <v>0</v>
      </c>
      <c r="E62" s="174">
        <f>ROUND('1. Статистика'!P64,3)</f>
        <v>0</v>
      </c>
      <c r="F62" s="175">
        <f>ROUND('1. Статистика'!Q64,3)</f>
        <v>0</v>
      </c>
      <c r="G62" s="165">
        <f>ROUND(SUM(C62:F62),3)</f>
        <v>0</v>
      </c>
      <c r="H62" s="173">
        <f>ROUND(C61,3)</f>
        <v>0</v>
      </c>
      <c r="I62" s="173">
        <f>ROUND(D61,3)</f>
        <v>0</v>
      </c>
      <c r="J62" s="173">
        <f>ROUND(E61,3)</f>
        <v>0</v>
      </c>
      <c r="K62" s="173">
        <f>ROUND(F61,3)</f>
        <v>0</v>
      </c>
      <c r="L62" s="165">
        <f>ROUND(SUM(H62:K62),3)</f>
        <v>0</v>
      </c>
      <c r="M62" s="173">
        <f>ROUND(H61,3)</f>
        <v>0</v>
      </c>
      <c r="N62" s="173">
        <f>ROUND(I61,3)</f>
        <v>0</v>
      </c>
      <c r="O62" s="173">
        <f>ROUND(J61,3)</f>
        <v>0</v>
      </c>
      <c r="P62" s="173">
        <f>ROUND(K61,3)</f>
        <v>0</v>
      </c>
      <c r="Q62" s="165">
        <f>ROUND(SUM(M62:P62),3)</f>
        <v>0</v>
      </c>
    </row>
    <row r="63" spans="1:19" s="23" customFormat="1" ht="15" customHeight="1" outlineLevel="2" x14ac:dyDescent="0.25">
      <c r="A63" s="22" t="s">
        <v>84</v>
      </c>
      <c r="B63" s="445" t="s">
        <v>156</v>
      </c>
      <c r="C63" s="466"/>
      <c r="D63" s="467"/>
      <c r="E63" s="467"/>
      <c r="F63" s="468"/>
      <c r="G63" s="165">
        <f>ROUND(SUM(C63:F63),3)</f>
        <v>0</v>
      </c>
      <c r="H63" s="466"/>
      <c r="I63" s="467"/>
      <c r="J63" s="467"/>
      <c r="K63" s="468"/>
      <c r="L63" s="165">
        <f>ROUND(SUM(H63:K63),3)</f>
        <v>0</v>
      </c>
      <c r="M63" s="466"/>
      <c r="N63" s="467"/>
      <c r="O63" s="467"/>
      <c r="P63" s="469"/>
      <c r="Q63" s="165">
        <f>ROUND(SUM(M63:P63),3)</f>
        <v>0</v>
      </c>
    </row>
    <row r="64" spans="1:19" ht="15" customHeight="1" outlineLevel="1" x14ac:dyDescent="0.25">
      <c r="A64" s="20" t="s">
        <v>174</v>
      </c>
      <c r="B64" s="444" t="s">
        <v>156</v>
      </c>
      <c r="C64" s="158">
        <f t="shared" ref="C64:Q64" si="9">ROUND(C65+C66,3)</f>
        <v>0</v>
      </c>
      <c r="D64" s="159">
        <f t="shared" si="9"/>
        <v>0</v>
      </c>
      <c r="E64" s="159">
        <f t="shared" si="9"/>
        <v>0</v>
      </c>
      <c r="F64" s="160">
        <f t="shared" si="9"/>
        <v>0</v>
      </c>
      <c r="G64" s="240">
        <f t="shared" si="9"/>
        <v>0</v>
      </c>
      <c r="H64" s="158">
        <f t="shared" si="9"/>
        <v>0</v>
      </c>
      <c r="I64" s="159">
        <f t="shared" si="9"/>
        <v>0</v>
      </c>
      <c r="J64" s="159">
        <f t="shared" si="9"/>
        <v>0</v>
      </c>
      <c r="K64" s="160">
        <f t="shared" si="9"/>
        <v>0</v>
      </c>
      <c r="L64" s="240">
        <f t="shared" si="9"/>
        <v>0</v>
      </c>
      <c r="M64" s="158">
        <f t="shared" si="9"/>
        <v>0</v>
      </c>
      <c r="N64" s="159">
        <f t="shared" si="9"/>
        <v>0</v>
      </c>
      <c r="O64" s="159">
        <f t="shared" si="9"/>
        <v>0</v>
      </c>
      <c r="P64" s="161">
        <f t="shared" si="9"/>
        <v>0</v>
      </c>
      <c r="Q64" s="240">
        <f t="shared" si="9"/>
        <v>0</v>
      </c>
    </row>
    <row r="65" spans="1:20" s="23" customFormat="1" ht="15" customHeight="1" outlineLevel="2" x14ac:dyDescent="0.25">
      <c r="A65" s="22" t="s">
        <v>83</v>
      </c>
      <c r="B65" s="445" t="s">
        <v>156</v>
      </c>
      <c r="C65" s="173">
        <f>ROUND('1. Статистика'!N65,3)</f>
        <v>0</v>
      </c>
      <c r="D65" s="174">
        <f>ROUND('1. Статистика'!O65,3)</f>
        <v>0</v>
      </c>
      <c r="E65" s="174">
        <f>ROUND('1. Статистика'!P65,3)</f>
        <v>0</v>
      </c>
      <c r="F65" s="175">
        <f>ROUND('1. Статистика'!Q65,3)</f>
        <v>0</v>
      </c>
      <c r="G65" s="165">
        <f>ROUND(SUM(C65:F65),3)</f>
        <v>0</v>
      </c>
      <c r="H65" s="173">
        <f>ROUND(C64,3)</f>
        <v>0</v>
      </c>
      <c r="I65" s="173">
        <f>ROUND(D64,3)</f>
        <v>0</v>
      </c>
      <c r="J65" s="173">
        <f>ROUND(E64,3)</f>
        <v>0</v>
      </c>
      <c r="K65" s="173">
        <f>ROUND(F64,3)</f>
        <v>0</v>
      </c>
      <c r="L65" s="165">
        <f>ROUND(SUM(H65:K65),3)</f>
        <v>0</v>
      </c>
      <c r="M65" s="173">
        <f>ROUND(H64,3)</f>
        <v>0</v>
      </c>
      <c r="N65" s="173">
        <f>ROUND(I64,3)</f>
        <v>0</v>
      </c>
      <c r="O65" s="173">
        <f>ROUND(J64,3)</f>
        <v>0</v>
      </c>
      <c r="P65" s="173">
        <f>ROUND(K64,3)</f>
        <v>0</v>
      </c>
      <c r="Q65" s="165">
        <f>ROUND(SUM(M65:P65),3)</f>
        <v>0</v>
      </c>
    </row>
    <row r="66" spans="1:20" s="23" customFormat="1" ht="15" customHeight="1" outlineLevel="2" x14ac:dyDescent="0.25">
      <c r="A66" s="22" t="s">
        <v>84</v>
      </c>
      <c r="B66" s="445" t="s">
        <v>156</v>
      </c>
      <c r="C66" s="466"/>
      <c r="D66" s="467"/>
      <c r="E66" s="467"/>
      <c r="F66" s="468"/>
      <c r="G66" s="165">
        <f>ROUND(SUM(C66:F66),3)</f>
        <v>0</v>
      </c>
      <c r="H66" s="466"/>
      <c r="I66" s="467"/>
      <c r="J66" s="467"/>
      <c r="K66" s="468"/>
      <c r="L66" s="165">
        <f>ROUND(SUM(H66:K66),3)</f>
        <v>0</v>
      </c>
      <c r="M66" s="466"/>
      <c r="N66" s="467"/>
      <c r="O66" s="467"/>
      <c r="P66" s="469"/>
      <c r="Q66" s="165">
        <f>ROUND(SUM(M66:P66),3)</f>
        <v>0</v>
      </c>
    </row>
    <row r="67" spans="1:20" ht="15" customHeight="1" x14ac:dyDescent="0.25">
      <c r="A67" s="243" t="s">
        <v>73</v>
      </c>
      <c r="B67" s="446" t="s">
        <v>156</v>
      </c>
      <c r="C67" s="244">
        <f t="shared" ref="C67:Q67" si="10">ROUND(SUM(C68:C72),3)</f>
        <v>0</v>
      </c>
      <c r="D67" s="244">
        <f t="shared" si="10"/>
        <v>0</v>
      </c>
      <c r="E67" s="244">
        <f t="shared" si="10"/>
        <v>0</v>
      </c>
      <c r="F67" s="245">
        <f t="shared" si="10"/>
        <v>0</v>
      </c>
      <c r="G67" s="177">
        <f t="shared" si="10"/>
        <v>0</v>
      </c>
      <c r="H67" s="244">
        <f t="shared" si="10"/>
        <v>0</v>
      </c>
      <c r="I67" s="244">
        <f t="shared" si="10"/>
        <v>0</v>
      </c>
      <c r="J67" s="244">
        <f t="shared" si="10"/>
        <v>0</v>
      </c>
      <c r="K67" s="245">
        <f t="shared" si="10"/>
        <v>0</v>
      </c>
      <c r="L67" s="177">
        <f t="shared" si="10"/>
        <v>0</v>
      </c>
      <c r="M67" s="244">
        <f t="shared" si="10"/>
        <v>0</v>
      </c>
      <c r="N67" s="244">
        <f t="shared" si="10"/>
        <v>0</v>
      </c>
      <c r="O67" s="244">
        <f t="shared" si="10"/>
        <v>0</v>
      </c>
      <c r="P67" s="246">
        <f t="shared" si="10"/>
        <v>0</v>
      </c>
      <c r="Q67" s="177">
        <f t="shared" si="10"/>
        <v>0</v>
      </c>
      <c r="S67" s="12"/>
      <c r="T67" s="12"/>
    </row>
    <row r="68" spans="1:20" s="18" customFormat="1" ht="15" customHeight="1" outlineLevel="1" x14ac:dyDescent="0.25">
      <c r="A68" s="19" t="s">
        <v>171</v>
      </c>
      <c r="B68" s="439" t="s">
        <v>156</v>
      </c>
      <c r="C68" s="154">
        <f t="shared" ref="C68:Q68" si="11">ROUND(C10+C16+C52,3)</f>
        <v>0</v>
      </c>
      <c r="D68" s="154">
        <f t="shared" si="11"/>
        <v>0</v>
      </c>
      <c r="E68" s="154">
        <f t="shared" si="11"/>
        <v>0</v>
      </c>
      <c r="F68" s="178">
        <f t="shared" si="11"/>
        <v>0</v>
      </c>
      <c r="G68" s="239">
        <f t="shared" si="11"/>
        <v>0</v>
      </c>
      <c r="H68" s="154">
        <f t="shared" si="11"/>
        <v>0</v>
      </c>
      <c r="I68" s="154">
        <f t="shared" si="11"/>
        <v>0</v>
      </c>
      <c r="J68" s="154">
        <f t="shared" si="11"/>
        <v>0</v>
      </c>
      <c r="K68" s="178">
        <f t="shared" si="11"/>
        <v>0</v>
      </c>
      <c r="L68" s="239">
        <f t="shared" si="11"/>
        <v>0</v>
      </c>
      <c r="M68" s="154">
        <f t="shared" si="11"/>
        <v>0</v>
      </c>
      <c r="N68" s="154">
        <f t="shared" si="11"/>
        <v>0</v>
      </c>
      <c r="O68" s="154">
        <f t="shared" si="11"/>
        <v>0</v>
      </c>
      <c r="P68" s="179">
        <f t="shared" si="11"/>
        <v>0</v>
      </c>
      <c r="Q68" s="239">
        <f t="shared" si="11"/>
        <v>0</v>
      </c>
    </row>
    <row r="69" spans="1:20" s="18" customFormat="1" ht="15" customHeight="1" outlineLevel="1" x14ac:dyDescent="0.25">
      <c r="A69" s="19" t="s">
        <v>172</v>
      </c>
      <c r="B69" s="439" t="s">
        <v>156</v>
      </c>
      <c r="C69" s="154">
        <f t="shared" ref="C69:Q69" si="12">ROUND(C11+C23+C55,3)</f>
        <v>0</v>
      </c>
      <c r="D69" s="154">
        <f t="shared" si="12"/>
        <v>0</v>
      </c>
      <c r="E69" s="154">
        <f t="shared" si="12"/>
        <v>0</v>
      </c>
      <c r="F69" s="178">
        <f t="shared" si="12"/>
        <v>0</v>
      </c>
      <c r="G69" s="239">
        <f t="shared" si="12"/>
        <v>0</v>
      </c>
      <c r="H69" s="154">
        <f t="shared" si="12"/>
        <v>0</v>
      </c>
      <c r="I69" s="154">
        <f t="shared" si="12"/>
        <v>0</v>
      </c>
      <c r="J69" s="154">
        <f t="shared" si="12"/>
        <v>0</v>
      </c>
      <c r="K69" s="178">
        <f t="shared" si="12"/>
        <v>0</v>
      </c>
      <c r="L69" s="239">
        <f t="shared" si="12"/>
        <v>0</v>
      </c>
      <c r="M69" s="154">
        <f t="shared" si="12"/>
        <v>0</v>
      </c>
      <c r="N69" s="154">
        <f t="shared" si="12"/>
        <v>0</v>
      </c>
      <c r="O69" s="154">
        <f t="shared" si="12"/>
        <v>0</v>
      </c>
      <c r="P69" s="179">
        <f t="shared" si="12"/>
        <v>0</v>
      </c>
      <c r="Q69" s="239">
        <f t="shared" si="12"/>
        <v>0</v>
      </c>
    </row>
    <row r="70" spans="1:20" s="18" customFormat="1" ht="15" customHeight="1" outlineLevel="1" x14ac:dyDescent="0.25">
      <c r="A70" s="19" t="s">
        <v>173</v>
      </c>
      <c r="B70" s="439" t="s">
        <v>156</v>
      </c>
      <c r="C70" s="154">
        <f t="shared" ref="C70:Q70" si="13">ROUND(C12+C30+C58,3)</f>
        <v>0</v>
      </c>
      <c r="D70" s="154">
        <f t="shared" si="13"/>
        <v>0</v>
      </c>
      <c r="E70" s="154">
        <f t="shared" si="13"/>
        <v>0</v>
      </c>
      <c r="F70" s="178">
        <f t="shared" si="13"/>
        <v>0</v>
      </c>
      <c r="G70" s="239">
        <f t="shared" si="13"/>
        <v>0</v>
      </c>
      <c r="H70" s="154">
        <f t="shared" si="13"/>
        <v>0</v>
      </c>
      <c r="I70" s="154">
        <f t="shared" si="13"/>
        <v>0</v>
      </c>
      <c r="J70" s="154">
        <f t="shared" si="13"/>
        <v>0</v>
      </c>
      <c r="K70" s="178">
        <f t="shared" si="13"/>
        <v>0</v>
      </c>
      <c r="L70" s="239">
        <f t="shared" si="13"/>
        <v>0</v>
      </c>
      <c r="M70" s="154">
        <f t="shared" si="13"/>
        <v>0</v>
      </c>
      <c r="N70" s="154">
        <f t="shared" si="13"/>
        <v>0</v>
      </c>
      <c r="O70" s="154">
        <f t="shared" si="13"/>
        <v>0</v>
      </c>
      <c r="P70" s="179">
        <f t="shared" si="13"/>
        <v>0</v>
      </c>
      <c r="Q70" s="239">
        <f t="shared" si="13"/>
        <v>0</v>
      </c>
    </row>
    <row r="71" spans="1:20" s="18" customFormat="1" ht="15" customHeight="1" outlineLevel="1" x14ac:dyDescent="0.25">
      <c r="A71" s="19" t="s">
        <v>175</v>
      </c>
      <c r="B71" s="439" t="s">
        <v>156</v>
      </c>
      <c r="C71" s="154">
        <f t="shared" ref="C71:Q71" si="14">ROUND(C13+C37+C61,3)</f>
        <v>0</v>
      </c>
      <c r="D71" s="154">
        <f t="shared" si="14"/>
        <v>0</v>
      </c>
      <c r="E71" s="154">
        <f t="shared" si="14"/>
        <v>0</v>
      </c>
      <c r="F71" s="178">
        <f t="shared" si="14"/>
        <v>0</v>
      </c>
      <c r="G71" s="239">
        <f t="shared" si="14"/>
        <v>0</v>
      </c>
      <c r="H71" s="154">
        <f t="shared" si="14"/>
        <v>0</v>
      </c>
      <c r="I71" s="154">
        <f t="shared" si="14"/>
        <v>0</v>
      </c>
      <c r="J71" s="154">
        <f t="shared" si="14"/>
        <v>0</v>
      </c>
      <c r="K71" s="178">
        <f t="shared" si="14"/>
        <v>0</v>
      </c>
      <c r="L71" s="239">
        <f t="shared" si="14"/>
        <v>0</v>
      </c>
      <c r="M71" s="154">
        <f t="shared" si="14"/>
        <v>0</v>
      </c>
      <c r="N71" s="154">
        <f t="shared" si="14"/>
        <v>0</v>
      </c>
      <c r="O71" s="154">
        <f t="shared" si="14"/>
        <v>0</v>
      </c>
      <c r="P71" s="179">
        <f t="shared" si="14"/>
        <v>0</v>
      </c>
      <c r="Q71" s="239">
        <f t="shared" si="14"/>
        <v>0</v>
      </c>
    </row>
    <row r="72" spans="1:20" s="18" customFormat="1" ht="15" customHeight="1" outlineLevel="1" x14ac:dyDescent="0.25">
      <c r="A72" s="19" t="s">
        <v>174</v>
      </c>
      <c r="B72" s="439" t="s">
        <v>156</v>
      </c>
      <c r="C72" s="154">
        <f t="shared" ref="C72:Q72" si="15">ROUND(C14+C44+C64,3)</f>
        <v>0</v>
      </c>
      <c r="D72" s="154">
        <f t="shared" si="15"/>
        <v>0</v>
      </c>
      <c r="E72" s="154">
        <f t="shared" si="15"/>
        <v>0</v>
      </c>
      <c r="F72" s="178">
        <f t="shared" si="15"/>
        <v>0</v>
      </c>
      <c r="G72" s="239">
        <f t="shared" si="15"/>
        <v>0</v>
      </c>
      <c r="H72" s="154">
        <f t="shared" si="15"/>
        <v>0</v>
      </c>
      <c r="I72" s="154">
        <f t="shared" si="15"/>
        <v>0</v>
      </c>
      <c r="J72" s="154">
        <f t="shared" si="15"/>
        <v>0</v>
      </c>
      <c r="K72" s="178">
        <f t="shared" si="15"/>
        <v>0</v>
      </c>
      <c r="L72" s="239">
        <f t="shared" si="15"/>
        <v>0</v>
      </c>
      <c r="M72" s="154">
        <f t="shared" si="15"/>
        <v>0</v>
      </c>
      <c r="N72" s="154">
        <f t="shared" si="15"/>
        <v>0</v>
      </c>
      <c r="O72" s="154">
        <f t="shared" si="15"/>
        <v>0</v>
      </c>
      <c r="P72" s="179">
        <f t="shared" si="15"/>
        <v>0</v>
      </c>
      <c r="Q72" s="239">
        <f t="shared" si="15"/>
        <v>0</v>
      </c>
    </row>
    <row r="73" spans="1:20" s="34" customFormat="1" ht="15" customHeight="1" x14ac:dyDescent="0.25">
      <c r="A73" s="233" t="s">
        <v>86</v>
      </c>
      <c r="B73" s="447" t="s">
        <v>156</v>
      </c>
      <c r="C73" s="234">
        <f t="shared" ref="C73:Q73" si="16">ROUND(SUM(C74:C78),3)</f>
        <v>0</v>
      </c>
      <c r="D73" s="235">
        <f t="shared" si="16"/>
        <v>0</v>
      </c>
      <c r="E73" s="235">
        <f t="shared" si="16"/>
        <v>0</v>
      </c>
      <c r="F73" s="236">
        <f t="shared" si="16"/>
        <v>0</v>
      </c>
      <c r="G73" s="153">
        <f t="shared" si="16"/>
        <v>0</v>
      </c>
      <c r="H73" s="234">
        <f t="shared" si="16"/>
        <v>0</v>
      </c>
      <c r="I73" s="235">
        <f t="shared" si="16"/>
        <v>0</v>
      </c>
      <c r="J73" s="235">
        <f t="shared" si="16"/>
        <v>0</v>
      </c>
      <c r="K73" s="236">
        <f t="shared" si="16"/>
        <v>0</v>
      </c>
      <c r="L73" s="153">
        <f t="shared" si="16"/>
        <v>0</v>
      </c>
      <c r="M73" s="234">
        <f t="shared" si="16"/>
        <v>0</v>
      </c>
      <c r="N73" s="235">
        <f t="shared" si="16"/>
        <v>0</v>
      </c>
      <c r="O73" s="235">
        <f t="shared" si="16"/>
        <v>0</v>
      </c>
      <c r="P73" s="237">
        <f t="shared" si="16"/>
        <v>0</v>
      </c>
      <c r="Q73" s="153">
        <f t="shared" si="16"/>
        <v>0</v>
      </c>
    </row>
    <row r="74" spans="1:20" outlineLevel="1" x14ac:dyDescent="0.25">
      <c r="A74" s="20" t="s">
        <v>171</v>
      </c>
      <c r="B74" s="444" t="s">
        <v>156</v>
      </c>
      <c r="C74" s="158">
        <f>ROUND(C80+C96,3)</f>
        <v>0</v>
      </c>
      <c r="D74" s="159">
        <f>ROUND(D80+D96,3)</f>
        <v>0</v>
      </c>
      <c r="E74" s="159">
        <f>ROUND(E80+E96,3)</f>
        <v>0</v>
      </c>
      <c r="F74" s="160">
        <f>ROUND(F80+F96,3)</f>
        <v>0</v>
      </c>
      <c r="G74" s="240">
        <f>ROUND(SUM(C74:F74),3)</f>
        <v>0</v>
      </c>
      <c r="H74" s="158">
        <f>ROUND(H80+H96,3)</f>
        <v>0</v>
      </c>
      <c r="I74" s="159">
        <f>ROUND(I80+I96,3)</f>
        <v>0</v>
      </c>
      <c r="J74" s="159">
        <f>ROUND(J80+J96,3)</f>
        <v>0</v>
      </c>
      <c r="K74" s="160">
        <f>ROUND(K80+K96,3)</f>
        <v>0</v>
      </c>
      <c r="L74" s="240">
        <f>ROUND(SUM(H74:K74),3)</f>
        <v>0</v>
      </c>
      <c r="M74" s="158">
        <f>ROUND(M80+M96,3)</f>
        <v>0</v>
      </c>
      <c r="N74" s="159">
        <f>ROUND(N80+N96,3)</f>
        <v>0</v>
      </c>
      <c r="O74" s="159">
        <f>ROUND(O80+O96,3)</f>
        <v>0</v>
      </c>
      <c r="P74" s="161">
        <f>ROUND(P80+P96,3)</f>
        <v>0</v>
      </c>
      <c r="Q74" s="240">
        <f>ROUND(SUM(M74:P74),3)</f>
        <v>0</v>
      </c>
    </row>
    <row r="75" spans="1:20" ht="15" customHeight="1" outlineLevel="1" x14ac:dyDescent="0.25">
      <c r="A75" s="20" t="s">
        <v>172</v>
      </c>
      <c r="B75" s="444" t="s">
        <v>156</v>
      </c>
      <c r="C75" s="158">
        <f>ROUND(C83+C99,3)</f>
        <v>0</v>
      </c>
      <c r="D75" s="159">
        <f>ROUND(D83+D99,3)</f>
        <v>0</v>
      </c>
      <c r="E75" s="159">
        <f>ROUND(E83+E99,3)</f>
        <v>0</v>
      </c>
      <c r="F75" s="160">
        <f>ROUND(F83+F99,3)</f>
        <v>0</v>
      </c>
      <c r="G75" s="240">
        <f>ROUND(SUM(C75:F75),3)</f>
        <v>0</v>
      </c>
      <c r="H75" s="158">
        <f>ROUND(H83+H99,3)</f>
        <v>0</v>
      </c>
      <c r="I75" s="159">
        <f>ROUND(I83+I99,3)</f>
        <v>0</v>
      </c>
      <c r="J75" s="159">
        <f>ROUND(J83+J99,3)</f>
        <v>0</v>
      </c>
      <c r="K75" s="160">
        <f>ROUND(K83+K99,3)</f>
        <v>0</v>
      </c>
      <c r="L75" s="240">
        <f>ROUND(SUM(H75:K75),3)</f>
        <v>0</v>
      </c>
      <c r="M75" s="158">
        <f>ROUND(M83+M99,3)</f>
        <v>0</v>
      </c>
      <c r="N75" s="159">
        <f>ROUND(N83+N99,3)</f>
        <v>0</v>
      </c>
      <c r="O75" s="159">
        <f>ROUND(O83+O99,3)</f>
        <v>0</v>
      </c>
      <c r="P75" s="161">
        <f>ROUND(P83+P99,3)</f>
        <v>0</v>
      </c>
      <c r="Q75" s="240">
        <f>ROUND(SUM(M75:P75),3)</f>
        <v>0</v>
      </c>
    </row>
    <row r="76" spans="1:20" ht="15" customHeight="1" outlineLevel="1" x14ac:dyDescent="0.25">
      <c r="A76" s="20" t="s">
        <v>173</v>
      </c>
      <c r="B76" s="444" t="s">
        <v>156</v>
      </c>
      <c r="C76" s="158">
        <f>ROUND(C86+C102,3)</f>
        <v>0</v>
      </c>
      <c r="D76" s="159">
        <f>ROUND(D86+D102,3)</f>
        <v>0</v>
      </c>
      <c r="E76" s="159">
        <f>ROUND(E86+E102,3)</f>
        <v>0</v>
      </c>
      <c r="F76" s="160">
        <f>ROUND(F86+F102,3)</f>
        <v>0</v>
      </c>
      <c r="G76" s="240">
        <f>ROUND(SUM(C76:F76),3)</f>
        <v>0</v>
      </c>
      <c r="H76" s="158">
        <f>ROUND(H86+H102,3)</f>
        <v>0</v>
      </c>
      <c r="I76" s="159">
        <f>ROUND(I86+I102,3)</f>
        <v>0</v>
      </c>
      <c r="J76" s="159">
        <f>ROUND(J86+J102,3)</f>
        <v>0</v>
      </c>
      <c r="K76" s="160">
        <f>ROUND(K86+K102,3)</f>
        <v>0</v>
      </c>
      <c r="L76" s="240">
        <f>ROUND(SUM(H76:K76),3)</f>
        <v>0</v>
      </c>
      <c r="M76" s="158">
        <f>ROUND(M86+M102,3)</f>
        <v>0</v>
      </c>
      <c r="N76" s="159">
        <f>ROUND(N86+N102,3)</f>
        <v>0</v>
      </c>
      <c r="O76" s="159">
        <f>ROUND(O86+O102,3)</f>
        <v>0</v>
      </c>
      <c r="P76" s="161">
        <f>ROUND(P86+P102,3)</f>
        <v>0</v>
      </c>
      <c r="Q76" s="240">
        <f>ROUND(SUM(M76:P76),3)</f>
        <v>0</v>
      </c>
    </row>
    <row r="77" spans="1:20" ht="15" customHeight="1" outlineLevel="1" x14ac:dyDescent="0.25">
      <c r="A77" s="20" t="s">
        <v>175</v>
      </c>
      <c r="B77" s="444" t="s">
        <v>156</v>
      </c>
      <c r="C77" s="158">
        <f>ROUND(C89+C105,3)</f>
        <v>0</v>
      </c>
      <c r="D77" s="159">
        <f>ROUND(D89+D105,3)</f>
        <v>0</v>
      </c>
      <c r="E77" s="159">
        <f>ROUND(E89+E105,3)</f>
        <v>0</v>
      </c>
      <c r="F77" s="160">
        <f>ROUND(F89+F105,3)</f>
        <v>0</v>
      </c>
      <c r="G77" s="240">
        <f>ROUND(SUM(C77:F77),3)</f>
        <v>0</v>
      </c>
      <c r="H77" s="158">
        <f>ROUND(H89+H105,3)</f>
        <v>0</v>
      </c>
      <c r="I77" s="159">
        <f>ROUND(I89+I105,3)</f>
        <v>0</v>
      </c>
      <c r="J77" s="159">
        <f>ROUND(J89+J105,3)</f>
        <v>0</v>
      </c>
      <c r="K77" s="160">
        <f>ROUND(K89+K105,3)</f>
        <v>0</v>
      </c>
      <c r="L77" s="240">
        <f>ROUND(SUM(H77:K77),3)</f>
        <v>0</v>
      </c>
      <c r="M77" s="158">
        <f>ROUND(M89+M105,3)</f>
        <v>0</v>
      </c>
      <c r="N77" s="159">
        <f>ROUND(N89+N105,3)</f>
        <v>0</v>
      </c>
      <c r="O77" s="159">
        <f>ROUND(O89+O105,3)</f>
        <v>0</v>
      </c>
      <c r="P77" s="161">
        <f>ROUND(P89+P105,3)</f>
        <v>0</v>
      </c>
      <c r="Q77" s="240">
        <f>ROUND(SUM(M77:P77),3)</f>
        <v>0</v>
      </c>
    </row>
    <row r="78" spans="1:20" ht="15" customHeight="1" outlineLevel="1" x14ac:dyDescent="0.25">
      <c r="A78" s="20" t="s">
        <v>174</v>
      </c>
      <c r="B78" s="444" t="s">
        <v>156</v>
      </c>
      <c r="C78" s="158">
        <f>ROUND(C92+C108,3)</f>
        <v>0</v>
      </c>
      <c r="D78" s="159">
        <f>ROUND(D92+D108,3)</f>
        <v>0</v>
      </c>
      <c r="E78" s="159">
        <f>ROUND(E92+E108,3)</f>
        <v>0</v>
      </c>
      <c r="F78" s="160">
        <f>ROUND(F92+F108,3)</f>
        <v>0</v>
      </c>
      <c r="G78" s="240">
        <f>ROUND(SUM(C78:F78),3)</f>
        <v>0</v>
      </c>
      <c r="H78" s="158">
        <f>ROUND(H92+H108,3)</f>
        <v>0</v>
      </c>
      <c r="I78" s="159">
        <f>ROUND(I92+I108,3)</f>
        <v>0</v>
      </c>
      <c r="J78" s="159">
        <f>ROUND(J92+J108,3)</f>
        <v>0</v>
      </c>
      <c r="K78" s="160">
        <f>ROUND(K92+K108,3)</f>
        <v>0</v>
      </c>
      <c r="L78" s="240">
        <f>ROUND(SUM(H78:K78),3)</f>
        <v>0</v>
      </c>
      <c r="M78" s="158">
        <f>ROUND(M92+M108,3)</f>
        <v>0</v>
      </c>
      <c r="N78" s="159">
        <f>ROUND(N92+N108,3)</f>
        <v>0</v>
      </c>
      <c r="O78" s="159">
        <f>ROUND(O92+O108,3)</f>
        <v>0</v>
      </c>
      <c r="P78" s="161">
        <f>ROUND(P92+P108,3)</f>
        <v>0</v>
      </c>
      <c r="Q78" s="240">
        <f>ROUND(SUM(M78:P78),3)</f>
        <v>0</v>
      </c>
    </row>
    <row r="79" spans="1:20" s="34" customFormat="1" ht="15" customHeight="1" x14ac:dyDescent="0.25">
      <c r="A79" s="238" t="s">
        <v>87</v>
      </c>
      <c r="B79" s="447" t="s">
        <v>156</v>
      </c>
      <c r="C79" s="234">
        <f t="shared" ref="C79:Q79" si="17">ROUND(C80+C83+C86+C89+C92,3)</f>
        <v>0</v>
      </c>
      <c r="D79" s="235">
        <f t="shared" si="17"/>
        <v>0</v>
      </c>
      <c r="E79" s="235">
        <f t="shared" si="17"/>
        <v>0</v>
      </c>
      <c r="F79" s="236">
        <f t="shared" si="17"/>
        <v>0</v>
      </c>
      <c r="G79" s="153">
        <f t="shared" si="17"/>
        <v>0</v>
      </c>
      <c r="H79" s="234">
        <f t="shared" si="17"/>
        <v>0</v>
      </c>
      <c r="I79" s="235">
        <f t="shared" si="17"/>
        <v>0</v>
      </c>
      <c r="J79" s="235">
        <f t="shared" si="17"/>
        <v>0</v>
      </c>
      <c r="K79" s="236">
        <f t="shared" si="17"/>
        <v>0</v>
      </c>
      <c r="L79" s="153">
        <f t="shared" si="17"/>
        <v>0</v>
      </c>
      <c r="M79" s="234">
        <f t="shared" si="17"/>
        <v>0</v>
      </c>
      <c r="N79" s="235">
        <f t="shared" si="17"/>
        <v>0</v>
      </c>
      <c r="O79" s="235">
        <f t="shared" si="17"/>
        <v>0</v>
      </c>
      <c r="P79" s="237">
        <f t="shared" si="17"/>
        <v>0</v>
      </c>
      <c r="Q79" s="153">
        <f t="shared" si="17"/>
        <v>0</v>
      </c>
      <c r="S79" s="35"/>
    </row>
    <row r="80" spans="1:20" ht="15" customHeight="1" outlineLevel="1" x14ac:dyDescent="0.25">
      <c r="A80" s="21" t="s">
        <v>171</v>
      </c>
      <c r="B80" s="448" t="s">
        <v>20</v>
      </c>
      <c r="C80" s="158">
        <f>ROUND($G$80*'1. Статистика'!D181,3)</f>
        <v>0</v>
      </c>
      <c r="D80" s="159">
        <f>ROUND(G80-(C80+E80+F80),3)</f>
        <v>0</v>
      </c>
      <c r="E80" s="159">
        <f>ROUND($G$80*'1. Статистика'!F181,3)</f>
        <v>0</v>
      </c>
      <c r="F80" s="160">
        <f>ROUND($G$80*'1. Статистика'!G181,3)</f>
        <v>0</v>
      </c>
      <c r="G80" s="240">
        <f>ROUND(G81*G82/1000,3)</f>
        <v>0</v>
      </c>
      <c r="H80" s="158">
        <f>ROUND($L$80*'1. Статистика'!D181,3)</f>
        <v>0</v>
      </c>
      <c r="I80" s="159">
        <f>ROUND(L80-(H80+J80+K80),3)</f>
        <v>0</v>
      </c>
      <c r="J80" s="159">
        <f>ROUND($L$80*'1. Статистика'!F181,3)</f>
        <v>0</v>
      </c>
      <c r="K80" s="160">
        <f>ROUND($L$80*'1. Статистика'!G181,3)</f>
        <v>0</v>
      </c>
      <c r="L80" s="240">
        <f>ROUND(L81*L82/1000,3)</f>
        <v>0</v>
      </c>
      <c r="M80" s="158">
        <f>ROUND($Q$80*'1. Статистика'!D181,3)</f>
        <v>0</v>
      </c>
      <c r="N80" s="159">
        <f>ROUND(Q80-(M80+O80+P80),3)</f>
        <v>0</v>
      </c>
      <c r="O80" s="159">
        <f>ROUND($Q$80*'1. Статистика'!F181,3)</f>
        <v>0</v>
      </c>
      <c r="P80" s="161">
        <f>ROUND($Q$80*'1. Статистика'!G181,3)</f>
        <v>0</v>
      </c>
      <c r="Q80" s="240">
        <f>ROUND(Q81*Q82/1000,3)</f>
        <v>0</v>
      </c>
    </row>
    <row r="81" spans="1:17" s="23" customFormat="1" ht="15" customHeight="1" outlineLevel="3" x14ac:dyDescent="0.25">
      <c r="A81" s="25" t="s">
        <v>88</v>
      </c>
      <c r="B81" s="449" t="s">
        <v>20</v>
      </c>
      <c r="C81" s="162"/>
      <c r="D81" s="163"/>
      <c r="E81" s="163"/>
      <c r="F81" s="164"/>
      <c r="G81" s="470">
        <f>ROUND(G17+G18+G19,3)</f>
        <v>0</v>
      </c>
      <c r="H81" s="162"/>
      <c r="I81" s="163"/>
      <c r="J81" s="163"/>
      <c r="K81" s="164"/>
      <c r="L81" s="470">
        <f>ROUND(L17+L18+L19,3)</f>
        <v>0</v>
      </c>
      <c r="M81" s="162"/>
      <c r="N81" s="163"/>
      <c r="O81" s="163"/>
      <c r="P81" s="166"/>
      <c r="Q81" s="470">
        <f>ROUND(Q17+Q18+Q19,3)</f>
        <v>0</v>
      </c>
    </row>
    <row r="82" spans="1:17" s="23" customFormat="1" ht="15" customHeight="1" outlineLevel="3" x14ac:dyDescent="0.25">
      <c r="A82" s="25" t="s">
        <v>89</v>
      </c>
      <c r="B82" s="445" t="s">
        <v>90</v>
      </c>
      <c r="C82" s="162"/>
      <c r="D82" s="163"/>
      <c r="E82" s="163"/>
      <c r="F82" s="164"/>
      <c r="G82" s="465">
        <f>ROUND(IFERROR(('1. Статистика'!C73+'1. Статистика'!H73+'1. Статистика'!M73)/('1. Статистика'!C11+'1. Статистика'!D11+'1. Статистика'!E11)*1000,0),3)</f>
        <v>0</v>
      </c>
      <c r="H82" s="162"/>
      <c r="I82" s="163"/>
      <c r="J82" s="163"/>
      <c r="K82" s="164"/>
      <c r="L82" s="465">
        <f>ROUND(G82,3)</f>
        <v>0</v>
      </c>
      <c r="M82" s="162"/>
      <c r="N82" s="163"/>
      <c r="O82" s="163"/>
      <c r="P82" s="166"/>
      <c r="Q82" s="465">
        <f>ROUND(G82,3)</f>
        <v>0</v>
      </c>
    </row>
    <row r="83" spans="1:17" ht="15" customHeight="1" outlineLevel="1" x14ac:dyDescent="0.25">
      <c r="A83" s="21" t="s">
        <v>172</v>
      </c>
      <c r="B83" s="444" t="s">
        <v>156</v>
      </c>
      <c r="C83" s="158">
        <f>ROUND($G$83*'1. Статистика'!D182,3)</f>
        <v>0</v>
      </c>
      <c r="D83" s="159">
        <f>ROUND(G83-(C83+E83+F83),3)</f>
        <v>0</v>
      </c>
      <c r="E83" s="159">
        <f>ROUND($G$83*'1. Статистика'!F182,3)</f>
        <v>0</v>
      </c>
      <c r="F83" s="160">
        <f>ROUND($G$83*'1. Статистика'!G182,3)</f>
        <v>0</v>
      </c>
      <c r="G83" s="240">
        <f>ROUND(G84*G85/1000,3)</f>
        <v>0</v>
      </c>
      <c r="H83" s="158">
        <f>ROUND($L$83*'1. Статистика'!D182,3)</f>
        <v>0</v>
      </c>
      <c r="I83" s="159">
        <f>ROUND(L83-(H83+J83+K83),3)</f>
        <v>0</v>
      </c>
      <c r="J83" s="159">
        <f>ROUND($L$83*'1. Статистика'!F182,3)</f>
        <v>0</v>
      </c>
      <c r="K83" s="160">
        <f>ROUND($L$83*'1. Статистика'!G182,3)</f>
        <v>0</v>
      </c>
      <c r="L83" s="240">
        <f>ROUND(L84*L85/1000,3)</f>
        <v>0</v>
      </c>
      <c r="M83" s="158">
        <f>ROUND($Q$83*'1. Статистика'!D182,3)</f>
        <v>0</v>
      </c>
      <c r="N83" s="159">
        <f>ROUND(Q83-(M83+O83+P83),3)</f>
        <v>0</v>
      </c>
      <c r="O83" s="159">
        <f>ROUND($Q$83*'1. Статистика'!F182,3)</f>
        <v>0</v>
      </c>
      <c r="P83" s="161">
        <f>ROUND($Q$83*'1. Статистика'!G182,3)</f>
        <v>0</v>
      </c>
      <c r="Q83" s="240">
        <f>ROUND(Q84*Q85/1000,3)</f>
        <v>0</v>
      </c>
    </row>
    <row r="84" spans="1:17" s="23" customFormat="1" ht="15" customHeight="1" outlineLevel="3" x14ac:dyDescent="0.25">
      <c r="A84" s="25" t="s">
        <v>88</v>
      </c>
      <c r="B84" s="449" t="s">
        <v>20</v>
      </c>
      <c r="C84" s="162"/>
      <c r="D84" s="163"/>
      <c r="E84" s="163"/>
      <c r="F84" s="164"/>
      <c r="G84" s="470">
        <f>ROUND(G24+G25+G26,3)</f>
        <v>0</v>
      </c>
      <c r="H84" s="162"/>
      <c r="I84" s="163"/>
      <c r="J84" s="163"/>
      <c r="K84" s="164"/>
      <c r="L84" s="470">
        <f>ROUND(L24+L25+L26,3)</f>
        <v>0</v>
      </c>
      <c r="M84" s="162"/>
      <c r="N84" s="163"/>
      <c r="O84" s="163"/>
      <c r="P84" s="166"/>
      <c r="Q84" s="470">
        <f>ROUND(Q24+Q25+Q26,3)</f>
        <v>0</v>
      </c>
    </row>
    <row r="85" spans="1:17" s="23" customFormat="1" ht="15" customHeight="1" outlineLevel="3" x14ac:dyDescent="0.25">
      <c r="A85" s="25" t="s">
        <v>89</v>
      </c>
      <c r="B85" s="445" t="s">
        <v>90</v>
      </c>
      <c r="C85" s="162"/>
      <c r="D85" s="163"/>
      <c r="E85" s="163"/>
      <c r="F85" s="164"/>
      <c r="G85" s="465">
        <f>ROUND(IFERROR(('1. Статистика'!C74+'1. Статистика'!H74+'1. Статистика'!M74)/('1. Статистика'!C15+'1. Статистика'!D15+'1. Статистика'!E15)*1000,0),3)</f>
        <v>0</v>
      </c>
      <c r="H85" s="162"/>
      <c r="I85" s="163"/>
      <c r="J85" s="163"/>
      <c r="K85" s="164"/>
      <c r="L85" s="465">
        <f>ROUND(G85,3)</f>
        <v>0</v>
      </c>
      <c r="M85" s="162"/>
      <c r="N85" s="163"/>
      <c r="O85" s="163"/>
      <c r="P85" s="166"/>
      <c r="Q85" s="465">
        <f>ROUND(G85,3)</f>
        <v>0</v>
      </c>
    </row>
    <row r="86" spans="1:17" ht="15" customHeight="1" outlineLevel="1" x14ac:dyDescent="0.25">
      <c r="A86" s="21" t="s">
        <v>173</v>
      </c>
      <c r="B86" s="444" t="s">
        <v>156</v>
      </c>
      <c r="C86" s="158">
        <f>ROUND($G$86*'1. Статистика'!D183,3)</f>
        <v>0</v>
      </c>
      <c r="D86" s="159">
        <f>ROUND(G86-(C86+E86+F86),3)</f>
        <v>0</v>
      </c>
      <c r="E86" s="159">
        <f>ROUND($G$86*'1. Статистика'!F183,3)</f>
        <v>0</v>
      </c>
      <c r="F86" s="160">
        <f>ROUND($G$86*'1. Статистика'!G183,3)</f>
        <v>0</v>
      </c>
      <c r="G86" s="240">
        <f>ROUND(G87*G88/1000,3)</f>
        <v>0</v>
      </c>
      <c r="H86" s="158">
        <f>ROUND($L$86*'1. Статистика'!D183,3)</f>
        <v>0</v>
      </c>
      <c r="I86" s="159">
        <f>ROUND(L86-(H86+J86+K86),3)</f>
        <v>0</v>
      </c>
      <c r="J86" s="159">
        <f>ROUND($L$86*'1. Статистика'!F183,3)</f>
        <v>0</v>
      </c>
      <c r="K86" s="160">
        <f>ROUND($L$86*'1. Статистика'!G183,3)</f>
        <v>0</v>
      </c>
      <c r="L86" s="240">
        <f>ROUND(L87*L88/1000,3)</f>
        <v>0</v>
      </c>
      <c r="M86" s="158">
        <f>ROUND($Q$86*'1. Статистика'!D183,3)</f>
        <v>0</v>
      </c>
      <c r="N86" s="159">
        <f>ROUND(Q86-(M86+O86+P86),3)</f>
        <v>0</v>
      </c>
      <c r="O86" s="159">
        <f>ROUND($Q$86*'1. Статистика'!F183,3)</f>
        <v>0</v>
      </c>
      <c r="P86" s="161">
        <f>ROUND($Q$86*'1. Статистика'!G183,3)</f>
        <v>0</v>
      </c>
      <c r="Q86" s="240">
        <f>ROUND(Q87*Q88/1000,3)</f>
        <v>0</v>
      </c>
    </row>
    <row r="87" spans="1:17" s="23" customFormat="1" ht="15" customHeight="1" outlineLevel="3" x14ac:dyDescent="0.25">
      <c r="A87" s="25" t="s">
        <v>88</v>
      </c>
      <c r="B87" s="449" t="s">
        <v>20</v>
      </c>
      <c r="C87" s="162"/>
      <c r="D87" s="163"/>
      <c r="E87" s="163"/>
      <c r="F87" s="164"/>
      <c r="G87" s="470">
        <f>ROUND(G31+G32+G33,3)</f>
        <v>0</v>
      </c>
      <c r="H87" s="162"/>
      <c r="I87" s="163"/>
      <c r="J87" s="163"/>
      <c r="K87" s="164"/>
      <c r="L87" s="470">
        <f>ROUND(L31+L32+L33,3)</f>
        <v>0</v>
      </c>
      <c r="M87" s="162"/>
      <c r="N87" s="163"/>
      <c r="O87" s="163"/>
      <c r="P87" s="166"/>
      <c r="Q87" s="470">
        <f>ROUND(Q31+Q32+Q33,3)</f>
        <v>0</v>
      </c>
    </row>
    <row r="88" spans="1:17" s="23" customFormat="1" ht="15" customHeight="1" outlineLevel="3" x14ac:dyDescent="0.25">
      <c r="A88" s="25" t="s">
        <v>89</v>
      </c>
      <c r="B88" s="445" t="s">
        <v>90</v>
      </c>
      <c r="C88" s="162"/>
      <c r="D88" s="163"/>
      <c r="E88" s="163"/>
      <c r="F88" s="164"/>
      <c r="G88" s="465">
        <f>ROUND(IFERROR(('1. Статистика'!C75+'1. Статистика'!H75+'1. Статистика'!M75)/('1. Статистика'!C19+'1. Статистика'!D19+'1. Статистика'!E19)*1000,0),3)</f>
        <v>0</v>
      </c>
      <c r="H88" s="162"/>
      <c r="I88" s="163"/>
      <c r="J88" s="163"/>
      <c r="K88" s="164"/>
      <c r="L88" s="465">
        <f>ROUND(G88,3)</f>
        <v>0</v>
      </c>
      <c r="M88" s="162"/>
      <c r="N88" s="163"/>
      <c r="O88" s="163"/>
      <c r="P88" s="166"/>
      <c r="Q88" s="465">
        <f>ROUND(G88,3)</f>
        <v>0</v>
      </c>
    </row>
    <row r="89" spans="1:17" ht="15" customHeight="1" outlineLevel="1" x14ac:dyDescent="0.25">
      <c r="A89" s="21" t="s">
        <v>175</v>
      </c>
      <c r="B89" s="444" t="s">
        <v>156</v>
      </c>
      <c r="C89" s="158">
        <f>ROUND($G$89*'1. Статистика'!D184,3)</f>
        <v>0</v>
      </c>
      <c r="D89" s="159">
        <f>ROUND(G89-(C89+E89+F89),3)</f>
        <v>0</v>
      </c>
      <c r="E89" s="159">
        <f>ROUND($G$89*'1. Статистика'!F184,3)</f>
        <v>0</v>
      </c>
      <c r="F89" s="160">
        <f>ROUND($G$89*'1. Статистика'!G184,3)</f>
        <v>0</v>
      </c>
      <c r="G89" s="240">
        <f>ROUND(G90*G91/1000,3)</f>
        <v>0</v>
      </c>
      <c r="H89" s="158">
        <f>ROUND($L$89*'1. Статистика'!D184,3)</f>
        <v>0</v>
      </c>
      <c r="I89" s="159">
        <f>ROUND(L89-(H89+J89+K89),3)</f>
        <v>0</v>
      </c>
      <c r="J89" s="159">
        <f>ROUND($L$89*'1. Статистика'!F184,3)</f>
        <v>0</v>
      </c>
      <c r="K89" s="160">
        <f>ROUND($L$89*'1. Статистика'!G184,3)</f>
        <v>0</v>
      </c>
      <c r="L89" s="240">
        <f>ROUND(L90*L91/1000,3)</f>
        <v>0</v>
      </c>
      <c r="M89" s="158">
        <f>ROUND($Q$89*'1. Статистика'!D184,3)</f>
        <v>0</v>
      </c>
      <c r="N89" s="159">
        <f>ROUND(Q89-(M89+O89+P89),3)</f>
        <v>0</v>
      </c>
      <c r="O89" s="159">
        <f>ROUND($Q$89*'1. Статистика'!F184,3)</f>
        <v>0</v>
      </c>
      <c r="P89" s="161">
        <f>ROUND($Q$89*'1. Статистика'!G184,3)</f>
        <v>0</v>
      </c>
      <c r="Q89" s="240">
        <f>ROUND(Q90*Q91/1000,3)</f>
        <v>0</v>
      </c>
    </row>
    <row r="90" spans="1:17" s="23" customFormat="1" ht="15" customHeight="1" outlineLevel="3" x14ac:dyDescent="0.25">
      <c r="A90" s="25" t="s">
        <v>88</v>
      </c>
      <c r="B90" s="449" t="s">
        <v>20</v>
      </c>
      <c r="C90" s="162"/>
      <c r="D90" s="163"/>
      <c r="E90" s="163"/>
      <c r="F90" s="164"/>
      <c r="G90" s="470">
        <f>ROUND(G38+G39+G40,3)</f>
        <v>0</v>
      </c>
      <c r="H90" s="162"/>
      <c r="I90" s="163"/>
      <c r="J90" s="163"/>
      <c r="K90" s="164"/>
      <c r="L90" s="470">
        <f>ROUND(L38+L39+L40,3)</f>
        <v>0</v>
      </c>
      <c r="M90" s="162"/>
      <c r="N90" s="163"/>
      <c r="O90" s="163"/>
      <c r="P90" s="166"/>
      <c r="Q90" s="470">
        <f>ROUND(Q38+Q39+Q40,3)</f>
        <v>0</v>
      </c>
    </row>
    <row r="91" spans="1:17" s="23" customFormat="1" ht="15" customHeight="1" outlineLevel="3" x14ac:dyDescent="0.25">
      <c r="A91" s="25" t="s">
        <v>89</v>
      </c>
      <c r="B91" s="445" t="s">
        <v>90</v>
      </c>
      <c r="C91" s="162"/>
      <c r="D91" s="163"/>
      <c r="E91" s="163"/>
      <c r="F91" s="164"/>
      <c r="G91" s="465">
        <f>ROUND(IFERROR(('1. Статистика'!C76+'1. Статистика'!H76+'1. Статистика'!M76)/('1. Статистика'!C23+'1. Статистика'!D23+'1. Статистика'!E23)*1000,0),3)</f>
        <v>0</v>
      </c>
      <c r="H91" s="162"/>
      <c r="I91" s="163"/>
      <c r="J91" s="163"/>
      <c r="K91" s="164"/>
      <c r="L91" s="465">
        <f>ROUND(G91,3)</f>
        <v>0</v>
      </c>
      <c r="M91" s="162"/>
      <c r="N91" s="163"/>
      <c r="O91" s="163"/>
      <c r="P91" s="166"/>
      <c r="Q91" s="465">
        <f>ROUND(G91,3)</f>
        <v>0</v>
      </c>
    </row>
    <row r="92" spans="1:17" ht="15" customHeight="1" outlineLevel="1" x14ac:dyDescent="0.25">
      <c r="A92" s="21" t="s">
        <v>174</v>
      </c>
      <c r="B92" s="444" t="s">
        <v>156</v>
      </c>
      <c r="C92" s="158">
        <f>ROUND($G$92*'1. Статистика'!D185,3)</f>
        <v>0</v>
      </c>
      <c r="D92" s="159">
        <f>ROUND(G92-(C92+E92+F92),3)</f>
        <v>0</v>
      </c>
      <c r="E92" s="159">
        <f>ROUND($G$92*'1. Статистика'!F185,3)</f>
        <v>0</v>
      </c>
      <c r="F92" s="160">
        <f>ROUND($G$92*'1. Статистика'!G185,3)</f>
        <v>0</v>
      </c>
      <c r="G92" s="240">
        <f>ROUND(G93*G94/1000,3)</f>
        <v>0</v>
      </c>
      <c r="H92" s="158">
        <f>ROUND($L$92*'1. Статистика'!D185,3)</f>
        <v>0</v>
      </c>
      <c r="I92" s="159">
        <f>ROUND(L92-(H92+J92+K92),3)</f>
        <v>0</v>
      </c>
      <c r="J92" s="159">
        <f>ROUND($L$92*'1. Статистика'!F185,3)</f>
        <v>0</v>
      </c>
      <c r="K92" s="160">
        <f>ROUND($L$92*'1. Статистика'!G185,3)</f>
        <v>0</v>
      </c>
      <c r="L92" s="240">
        <f>ROUND(L93*L94/1000,3)</f>
        <v>0</v>
      </c>
      <c r="M92" s="158">
        <f>ROUND($Q$92*'1. Статистика'!D185,3)</f>
        <v>0</v>
      </c>
      <c r="N92" s="159">
        <f>ROUND(Q92-(M92+O92+P92),3)</f>
        <v>0</v>
      </c>
      <c r="O92" s="159">
        <f>ROUND($Q$92*'1. Статистика'!F185,3)</f>
        <v>0</v>
      </c>
      <c r="P92" s="161">
        <f>ROUND($Q$92*'1. Статистика'!G185,3)</f>
        <v>0</v>
      </c>
      <c r="Q92" s="240">
        <f>ROUND(Q93*Q94/1000,3)</f>
        <v>0</v>
      </c>
    </row>
    <row r="93" spans="1:17" s="23" customFormat="1" ht="15" customHeight="1" outlineLevel="3" x14ac:dyDescent="0.25">
      <c r="A93" s="25" t="s">
        <v>88</v>
      </c>
      <c r="B93" s="449" t="s">
        <v>20</v>
      </c>
      <c r="C93" s="162"/>
      <c r="D93" s="163"/>
      <c r="E93" s="163"/>
      <c r="F93" s="164"/>
      <c r="G93" s="470">
        <f>ROUND(G45+G46+G47,3)</f>
        <v>0</v>
      </c>
      <c r="H93" s="162"/>
      <c r="I93" s="163"/>
      <c r="J93" s="163"/>
      <c r="K93" s="164"/>
      <c r="L93" s="470">
        <f>ROUND(L45+L46+L47,3)</f>
        <v>0</v>
      </c>
      <c r="M93" s="162"/>
      <c r="N93" s="163"/>
      <c r="O93" s="163"/>
      <c r="P93" s="166"/>
      <c r="Q93" s="470">
        <f>ROUND(Q45+Q46+Q47,3)</f>
        <v>0</v>
      </c>
    </row>
    <row r="94" spans="1:17" s="23" customFormat="1" ht="15" customHeight="1" outlineLevel="3" x14ac:dyDescent="0.25">
      <c r="A94" s="25" t="s">
        <v>89</v>
      </c>
      <c r="B94" s="445" t="s">
        <v>90</v>
      </c>
      <c r="C94" s="162"/>
      <c r="D94" s="163"/>
      <c r="E94" s="163"/>
      <c r="F94" s="164"/>
      <c r="G94" s="465">
        <f>ROUND(IFERROR(('1. Статистика'!C77+'1. Статистика'!H77+'1. Статистика'!M77)/('1. Статистика'!C27+'1. Статистика'!D27+'1. Статистика'!E27)*1000,),3)</f>
        <v>0</v>
      </c>
      <c r="H94" s="162"/>
      <c r="I94" s="163"/>
      <c r="J94" s="163"/>
      <c r="K94" s="164"/>
      <c r="L94" s="465">
        <f>ROUND(G94,3)</f>
        <v>0</v>
      </c>
      <c r="M94" s="162"/>
      <c r="N94" s="163"/>
      <c r="O94" s="163"/>
      <c r="P94" s="166"/>
      <c r="Q94" s="465">
        <f>ROUND(G94,3)</f>
        <v>0</v>
      </c>
    </row>
    <row r="95" spans="1:17" s="34" customFormat="1" ht="15" customHeight="1" x14ac:dyDescent="0.25">
      <c r="A95" s="238" t="s">
        <v>91</v>
      </c>
      <c r="B95" s="447" t="s">
        <v>156</v>
      </c>
      <c r="C95" s="234">
        <f t="shared" ref="C95:Q95" si="18">ROUND(C96+C99+C102+C105+C108,3)</f>
        <v>0</v>
      </c>
      <c r="D95" s="235">
        <f t="shared" si="18"/>
        <v>0</v>
      </c>
      <c r="E95" s="235">
        <f t="shared" si="18"/>
        <v>0</v>
      </c>
      <c r="F95" s="236">
        <f t="shared" si="18"/>
        <v>0</v>
      </c>
      <c r="G95" s="153">
        <f t="shared" si="18"/>
        <v>0</v>
      </c>
      <c r="H95" s="234">
        <f t="shared" si="18"/>
        <v>0</v>
      </c>
      <c r="I95" s="235">
        <f t="shared" si="18"/>
        <v>0</v>
      </c>
      <c r="J95" s="235">
        <f t="shared" si="18"/>
        <v>0</v>
      </c>
      <c r="K95" s="236">
        <f t="shared" si="18"/>
        <v>0</v>
      </c>
      <c r="L95" s="153">
        <f t="shared" si="18"/>
        <v>0</v>
      </c>
      <c r="M95" s="234">
        <f t="shared" si="18"/>
        <v>0</v>
      </c>
      <c r="N95" s="235">
        <f t="shared" si="18"/>
        <v>0</v>
      </c>
      <c r="O95" s="235">
        <f t="shared" si="18"/>
        <v>0</v>
      </c>
      <c r="P95" s="237">
        <f t="shared" si="18"/>
        <v>0</v>
      </c>
      <c r="Q95" s="153">
        <f t="shared" si="18"/>
        <v>0</v>
      </c>
    </row>
    <row r="96" spans="1:17" outlineLevel="1" x14ac:dyDescent="0.25">
      <c r="A96" s="28" t="s">
        <v>171</v>
      </c>
      <c r="B96" s="444" t="s">
        <v>156</v>
      </c>
      <c r="C96" s="158">
        <f t="shared" ref="C96:Q96" si="19">ROUND(C97+C98,3)</f>
        <v>0</v>
      </c>
      <c r="D96" s="159">
        <f t="shared" si="19"/>
        <v>0</v>
      </c>
      <c r="E96" s="159">
        <f t="shared" si="19"/>
        <v>0</v>
      </c>
      <c r="F96" s="160">
        <f t="shared" si="19"/>
        <v>0</v>
      </c>
      <c r="G96" s="240">
        <f t="shared" si="19"/>
        <v>0</v>
      </c>
      <c r="H96" s="158">
        <f t="shared" si="19"/>
        <v>0</v>
      </c>
      <c r="I96" s="159">
        <f t="shared" si="19"/>
        <v>0</v>
      </c>
      <c r="J96" s="159">
        <f t="shared" si="19"/>
        <v>0</v>
      </c>
      <c r="K96" s="160">
        <f t="shared" si="19"/>
        <v>0</v>
      </c>
      <c r="L96" s="240">
        <f t="shared" si="19"/>
        <v>0</v>
      </c>
      <c r="M96" s="158">
        <f t="shared" si="19"/>
        <v>0</v>
      </c>
      <c r="N96" s="159">
        <f t="shared" si="19"/>
        <v>0</v>
      </c>
      <c r="O96" s="159">
        <f t="shared" si="19"/>
        <v>0</v>
      </c>
      <c r="P96" s="161">
        <f t="shared" si="19"/>
        <v>0</v>
      </c>
      <c r="Q96" s="240">
        <f t="shared" si="19"/>
        <v>0</v>
      </c>
    </row>
    <row r="97" spans="1:17" s="23" customFormat="1" ht="30" outlineLevel="2" x14ac:dyDescent="0.25">
      <c r="A97" s="29" t="s">
        <v>92</v>
      </c>
      <c r="B97" s="445" t="s">
        <v>156</v>
      </c>
      <c r="C97" s="173">
        <f>ROUND('1. Статистика'!N79,3)</f>
        <v>0</v>
      </c>
      <c r="D97" s="174">
        <f>ROUND('1. Статистика'!O79,3)</f>
        <v>0</v>
      </c>
      <c r="E97" s="174">
        <f>ROUND('1. Статистика'!P79,3)</f>
        <v>0</v>
      </c>
      <c r="F97" s="175">
        <f>ROUND('1. Статистика'!Q79,3)</f>
        <v>0</v>
      </c>
      <c r="G97" s="165">
        <f>ROUND(SUM(C97:F97),3)</f>
        <v>0</v>
      </c>
      <c r="H97" s="173">
        <f>ROUND(C96,3)</f>
        <v>0</v>
      </c>
      <c r="I97" s="174">
        <f>ROUND(D96,3)</f>
        <v>0</v>
      </c>
      <c r="J97" s="174">
        <f>ROUND(E96,3)</f>
        <v>0</v>
      </c>
      <c r="K97" s="175">
        <f>ROUND(F96,3)</f>
        <v>0</v>
      </c>
      <c r="L97" s="165">
        <f>ROUND(SUM(H97:K97),3)</f>
        <v>0</v>
      </c>
      <c r="M97" s="173">
        <f>ROUND(H96,3)</f>
        <v>0</v>
      </c>
      <c r="N97" s="174">
        <f>ROUND(I96,3)</f>
        <v>0</v>
      </c>
      <c r="O97" s="174">
        <f>ROUND(J96,3)</f>
        <v>0</v>
      </c>
      <c r="P97" s="176">
        <f>ROUND(K96,3)</f>
        <v>0</v>
      </c>
      <c r="Q97" s="165">
        <f>ROUND(SUM(M97:P97),3)</f>
        <v>0</v>
      </c>
    </row>
    <row r="98" spans="1:17" s="23" customFormat="1" ht="30" outlineLevel="2" x14ac:dyDescent="0.25">
      <c r="A98" s="29" t="s">
        <v>93</v>
      </c>
      <c r="B98" s="445" t="s">
        <v>156</v>
      </c>
      <c r="C98" s="466"/>
      <c r="D98" s="467"/>
      <c r="E98" s="467"/>
      <c r="F98" s="468"/>
      <c r="G98" s="165">
        <f>ROUND(SUM(C98:F98),3)</f>
        <v>0</v>
      </c>
      <c r="H98" s="466"/>
      <c r="I98" s="467"/>
      <c r="J98" s="467"/>
      <c r="K98" s="468"/>
      <c r="L98" s="165">
        <f>ROUND(SUM(H98:K98),3)</f>
        <v>0</v>
      </c>
      <c r="M98" s="466"/>
      <c r="N98" s="467"/>
      <c r="O98" s="467"/>
      <c r="P98" s="469"/>
      <c r="Q98" s="165">
        <f>ROUND(SUM(M98:P98),3)</f>
        <v>0</v>
      </c>
    </row>
    <row r="99" spans="1:17" outlineLevel="1" x14ac:dyDescent="0.25">
      <c r="A99" s="28" t="s">
        <v>172</v>
      </c>
      <c r="B99" s="444" t="s">
        <v>156</v>
      </c>
      <c r="C99" s="158">
        <f t="shared" ref="C99:Q99" si="20">ROUND(C100+C101,3)</f>
        <v>0</v>
      </c>
      <c r="D99" s="159">
        <f t="shared" si="20"/>
        <v>0</v>
      </c>
      <c r="E99" s="159">
        <f t="shared" si="20"/>
        <v>0</v>
      </c>
      <c r="F99" s="160">
        <f t="shared" si="20"/>
        <v>0</v>
      </c>
      <c r="G99" s="240">
        <f t="shared" si="20"/>
        <v>0</v>
      </c>
      <c r="H99" s="158">
        <f t="shared" si="20"/>
        <v>0</v>
      </c>
      <c r="I99" s="159">
        <f t="shared" si="20"/>
        <v>0</v>
      </c>
      <c r="J99" s="159">
        <f t="shared" si="20"/>
        <v>0</v>
      </c>
      <c r="K99" s="160">
        <f t="shared" si="20"/>
        <v>0</v>
      </c>
      <c r="L99" s="240">
        <f t="shared" si="20"/>
        <v>0</v>
      </c>
      <c r="M99" s="158">
        <f t="shared" si="20"/>
        <v>0</v>
      </c>
      <c r="N99" s="159">
        <f t="shared" si="20"/>
        <v>0</v>
      </c>
      <c r="O99" s="159">
        <f t="shared" si="20"/>
        <v>0</v>
      </c>
      <c r="P99" s="161">
        <f t="shared" si="20"/>
        <v>0</v>
      </c>
      <c r="Q99" s="240">
        <f t="shared" si="20"/>
        <v>0</v>
      </c>
    </row>
    <row r="100" spans="1:17" s="23" customFormat="1" ht="30" outlineLevel="2" x14ac:dyDescent="0.25">
      <c r="A100" s="29" t="s">
        <v>92</v>
      </c>
      <c r="B100" s="445" t="s">
        <v>156</v>
      </c>
      <c r="C100" s="173">
        <f>ROUND('1. Статистика'!N80,3)</f>
        <v>0</v>
      </c>
      <c r="D100" s="174">
        <f>ROUND('1. Статистика'!O80,3)</f>
        <v>0</v>
      </c>
      <c r="E100" s="174">
        <f>ROUND('1. Статистика'!P80,3)</f>
        <v>0</v>
      </c>
      <c r="F100" s="175">
        <f>ROUND('1. Статистика'!Q80,3)</f>
        <v>0</v>
      </c>
      <c r="G100" s="165">
        <f>ROUND(SUM(C100:F100),3)</f>
        <v>0</v>
      </c>
      <c r="H100" s="173">
        <f>ROUND(C99,3)</f>
        <v>0</v>
      </c>
      <c r="I100" s="174">
        <f>ROUND(D99,3)</f>
        <v>0</v>
      </c>
      <c r="J100" s="174">
        <f>ROUND(E99,3)</f>
        <v>0</v>
      </c>
      <c r="K100" s="175">
        <f>ROUND(F99,3)</f>
        <v>0</v>
      </c>
      <c r="L100" s="165">
        <f>ROUND(SUM(H100:K100),3)</f>
        <v>0</v>
      </c>
      <c r="M100" s="173">
        <f>ROUND(H99,3)</f>
        <v>0</v>
      </c>
      <c r="N100" s="174">
        <f>ROUND(I99,3)</f>
        <v>0</v>
      </c>
      <c r="O100" s="174">
        <f>ROUND(J99,3)</f>
        <v>0</v>
      </c>
      <c r="P100" s="176">
        <f>ROUND(K99,3)</f>
        <v>0</v>
      </c>
      <c r="Q100" s="165">
        <f>ROUND(SUM(M100:P100),3)</f>
        <v>0</v>
      </c>
    </row>
    <row r="101" spans="1:17" s="23" customFormat="1" ht="30" outlineLevel="2" x14ac:dyDescent="0.25">
      <c r="A101" s="29" t="s">
        <v>93</v>
      </c>
      <c r="B101" s="445" t="s">
        <v>156</v>
      </c>
      <c r="C101" s="466"/>
      <c r="D101" s="467"/>
      <c r="E101" s="467"/>
      <c r="F101" s="468"/>
      <c r="G101" s="165">
        <f>ROUND(SUM(C101:F101),3)</f>
        <v>0</v>
      </c>
      <c r="H101" s="466"/>
      <c r="I101" s="467"/>
      <c r="J101" s="467"/>
      <c r="K101" s="468"/>
      <c r="L101" s="165">
        <f>ROUND(SUM(H101:K101),3)</f>
        <v>0</v>
      </c>
      <c r="M101" s="466"/>
      <c r="N101" s="467"/>
      <c r="O101" s="467"/>
      <c r="P101" s="469"/>
      <c r="Q101" s="165">
        <f>ROUND(SUM(M101:P101),3)</f>
        <v>0</v>
      </c>
    </row>
    <row r="102" spans="1:17" outlineLevel="1" x14ac:dyDescent="0.25">
      <c r="A102" s="28" t="s">
        <v>173</v>
      </c>
      <c r="B102" s="444" t="s">
        <v>156</v>
      </c>
      <c r="C102" s="158">
        <f t="shared" ref="C102:Q102" si="21">ROUND(C103+C104,3)</f>
        <v>0</v>
      </c>
      <c r="D102" s="159">
        <f t="shared" si="21"/>
        <v>0</v>
      </c>
      <c r="E102" s="159">
        <f t="shared" si="21"/>
        <v>0</v>
      </c>
      <c r="F102" s="160">
        <f t="shared" si="21"/>
        <v>0</v>
      </c>
      <c r="G102" s="240">
        <f t="shared" si="21"/>
        <v>0</v>
      </c>
      <c r="H102" s="158">
        <f t="shared" si="21"/>
        <v>0</v>
      </c>
      <c r="I102" s="159">
        <f t="shared" si="21"/>
        <v>0</v>
      </c>
      <c r="J102" s="159">
        <f t="shared" si="21"/>
        <v>0</v>
      </c>
      <c r="K102" s="160">
        <f t="shared" si="21"/>
        <v>0</v>
      </c>
      <c r="L102" s="240">
        <f t="shared" si="21"/>
        <v>0</v>
      </c>
      <c r="M102" s="158">
        <f t="shared" si="21"/>
        <v>0</v>
      </c>
      <c r="N102" s="159">
        <f t="shared" si="21"/>
        <v>0</v>
      </c>
      <c r="O102" s="159">
        <f t="shared" si="21"/>
        <v>0</v>
      </c>
      <c r="P102" s="161">
        <f t="shared" si="21"/>
        <v>0</v>
      </c>
      <c r="Q102" s="240">
        <f t="shared" si="21"/>
        <v>0</v>
      </c>
    </row>
    <row r="103" spans="1:17" s="23" customFormat="1" ht="30" outlineLevel="2" x14ac:dyDescent="0.25">
      <c r="A103" s="29" t="s">
        <v>92</v>
      </c>
      <c r="B103" s="445" t="s">
        <v>156</v>
      </c>
      <c r="C103" s="173">
        <f>ROUND('1. Статистика'!N81,3)</f>
        <v>0</v>
      </c>
      <c r="D103" s="174">
        <f>ROUND('1. Статистика'!O81,3)</f>
        <v>0</v>
      </c>
      <c r="E103" s="174">
        <f>ROUND('1. Статистика'!P81,3)</f>
        <v>0</v>
      </c>
      <c r="F103" s="175">
        <f>ROUND('1. Статистика'!Q81,3)</f>
        <v>0</v>
      </c>
      <c r="G103" s="165">
        <f>ROUND(SUM(C103:F103),3)</f>
        <v>0</v>
      </c>
      <c r="H103" s="173">
        <f>ROUND(C102,3)</f>
        <v>0</v>
      </c>
      <c r="I103" s="174">
        <f>ROUND(D102,3)</f>
        <v>0</v>
      </c>
      <c r="J103" s="174">
        <f>ROUND(E102,3)</f>
        <v>0</v>
      </c>
      <c r="K103" s="175">
        <f>ROUND(F102,3)</f>
        <v>0</v>
      </c>
      <c r="L103" s="165">
        <f>ROUND(SUM(H103:K103),3)</f>
        <v>0</v>
      </c>
      <c r="M103" s="173">
        <f>ROUND(H102,3)</f>
        <v>0</v>
      </c>
      <c r="N103" s="174">
        <f>ROUND(I102,3)</f>
        <v>0</v>
      </c>
      <c r="O103" s="174">
        <f>ROUND(J102,3)</f>
        <v>0</v>
      </c>
      <c r="P103" s="176">
        <f>ROUND(K102,3)</f>
        <v>0</v>
      </c>
      <c r="Q103" s="165">
        <f>ROUND(SUM(M103:P103),3)</f>
        <v>0</v>
      </c>
    </row>
    <row r="104" spans="1:17" s="23" customFormat="1" ht="30" outlineLevel="2" x14ac:dyDescent="0.25">
      <c r="A104" s="29" t="s">
        <v>93</v>
      </c>
      <c r="B104" s="445" t="s">
        <v>156</v>
      </c>
      <c r="C104" s="466"/>
      <c r="D104" s="467"/>
      <c r="E104" s="467"/>
      <c r="F104" s="468"/>
      <c r="G104" s="165">
        <f>ROUND(SUM(C104:F104),3)</f>
        <v>0</v>
      </c>
      <c r="H104" s="466"/>
      <c r="I104" s="467"/>
      <c r="J104" s="467"/>
      <c r="K104" s="468"/>
      <c r="L104" s="165">
        <f>ROUND(SUM(H104:K104),3)</f>
        <v>0</v>
      </c>
      <c r="M104" s="466"/>
      <c r="N104" s="467"/>
      <c r="O104" s="467"/>
      <c r="P104" s="469"/>
      <c r="Q104" s="165">
        <f>ROUND(SUM(M104:P104),3)</f>
        <v>0</v>
      </c>
    </row>
    <row r="105" spans="1:17" outlineLevel="1" x14ac:dyDescent="0.25">
      <c r="A105" s="28" t="s">
        <v>175</v>
      </c>
      <c r="B105" s="444" t="s">
        <v>156</v>
      </c>
      <c r="C105" s="158">
        <f t="shared" ref="C105:Q105" si="22">ROUND(C106+C107,3)</f>
        <v>0</v>
      </c>
      <c r="D105" s="159">
        <f t="shared" si="22"/>
        <v>0</v>
      </c>
      <c r="E105" s="159">
        <f t="shared" si="22"/>
        <v>0</v>
      </c>
      <c r="F105" s="160">
        <f t="shared" si="22"/>
        <v>0</v>
      </c>
      <c r="G105" s="240">
        <f t="shared" si="22"/>
        <v>0</v>
      </c>
      <c r="H105" s="158">
        <f t="shared" si="22"/>
        <v>0</v>
      </c>
      <c r="I105" s="159">
        <f t="shared" si="22"/>
        <v>0</v>
      </c>
      <c r="J105" s="159">
        <f t="shared" si="22"/>
        <v>0</v>
      </c>
      <c r="K105" s="160">
        <f t="shared" si="22"/>
        <v>0</v>
      </c>
      <c r="L105" s="240">
        <f t="shared" si="22"/>
        <v>0</v>
      </c>
      <c r="M105" s="158">
        <f t="shared" si="22"/>
        <v>0</v>
      </c>
      <c r="N105" s="159">
        <f t="shared" si="22"/>
        <v>0</v>
      </c>
      <c r="O105" s="159">
        <f t="shared" si="22"/>
        <v>0</v>
      </c>
      <c r="P105" s="161">
        <f t="shared" si="22"/>
        <v>0</v>
      </c>
      <c r="Q105" s="240">
        <f t="shared" si="22"/>
        <v>0</v>
      </c>
    </row>
    <row r="106" spans="1:17" s="23" customFormat="1" ht="30" outlineLevel="2" x14ac:dyDescent="0.25">
      <c r="A106" s="29" t="s">
        <v>92</v>
      </c>
      <c r="B106" s="445" t="s">
        <v>156</v>
      </c>
      <c r="C106" s="173">
        <f>ROUND('1. Статистика'!N82,3)</f>
        <v>0</v>
      </c>
      <c r="D106" s="174">
        <f>ROUND('1. Статистика'!O82,3)</f>
        <v>0</v>
      </c>
      <c r="E106" s="174">
        <f>ROUND('1. Статистика'!P82,3)</f>
        <v>0</v>
      </c>
      <c r="F106" s="175">
        <f>ROUND('1. Статистика'!Q82,3)</f>
        <v>0</v>
      </c>
      <c r="G106" s="165">
        <f>ROUND(SUM(C106:F106),3)</f>
        <v>0</v>
      </c>
      <c r="H106" s="173">
        <f>ROUND(C105,3)</f>
        <v>0</v>
      </c>
      <c r="I106" s="174">
        <f>ROUND(D105,3)</f>
        <v>0</v>
      </c>
      <c r="J106" s="174">
        <f>ROUND(E105,3)</f>
        <v>0</v>
      </c>
      <c r="K106" s="175">
        <f>ROUND(F105,3)</f>
        <v>0</v>
      </c>
      <c r="L106" s="165">
        <f>ROUND(SUM(H106:K106),3)</f>
        <v>0</v>
      </c>
      <c r="M106" s="173">
        <f>ROUND(H105,3)</f>
        <v>0</v>
      </c>
      <c r="N106" s="174">
        <f>ROUND(I105,3)</f>
        <v>0</v>
      </c>
      <c r="O106" s="174">
        <f>ROUND(J105,3)</f>
        <v>0</v>
      </c>
      <c r="P106" s="176">
        <f>ROUND(K105,3)</f>
        <v>0</v>
      </c>
      <c r="Q106" s="165">
        <f>ROUND(SUM(M106:P106),3)</f>
        <v>0</v>
      </c>
    </row>
    <row r="107" spans="1:17" s="23" customFormat="1" ht="30" outlineLevel="2" x14ac:dyDescent="0.25">
      <c r="A107" s="29" t="s">
        <v>93</v>
      </c>
      <c r="B107" s="445" t="s">
        <v>156</v>
      </c>
      <c r="C107" s="466"/>
      <c r="D107" s="467"/>
      <c r="E107" s="467"/>
      <c r="F107" s="468"/>
      <c r="G107" s="165">
        <f>ROUND(SUM(C107:F107),3)</f>
        <v>0</v>
      </c>
      <c r="H107" s="466"/>
      <c r="I107" s="467"/>
      <c r="J107" s="467"/>
      <c r="K107" s="468"/>
      <c r="L107" s="165">
        <f>ROUND(SUM(H107:K107),3)</f>
        <v>0</v>
      </c>
      <c r="M107" s="466"/>
      <c r="N107" s="467"/>
      <c r="O107" s="467"/>
      <c r="P107" s="469"/>
      <c r="Q107" s="165">
        <f>ROUND(SUM(M107:P107),3)</f>
        <v>0</v>
      </c>
    </row>
    <row r="108" spans="1:17" outlineLevel="1" x14ac:dyDescent="0.25">
      <c r="A108" s="28" t="s">
        <v>174</v>
      </c>
      <c r="B108" s="444" t="s">
        <v>156</v>
      </c>
      <c r="C108" s="158">
        <f t="shared" ref="C108:Q108" si="23">ROUND(C109+C110,3)</f>
        <v>0</v>
      </c>
      <c r="D108" s="159">
        <f t="shared" si="23"/>
        <v>0</v>
      </c>
      <c r="E108" s="159">
        <f t="shared" si="23"/>
        <v>0</v>
      </c>
      <c r="F108" s="160">
        <f t="shared" si="23"/>
        <v>0</v>
      </c>
      <c r="G108" s="240">
        <f t="shared" si="23"/>
        <v>0</v>
      </c>
      <c r="H108" s="158">
        <f t="shared" si="23"/>
        <v>0</v>
      </c>
      <c r="I108" s="159">
        <f t="shared" si="23"/>
        <v>0</v>
      </c>
      <c r="J108" s="159">
        <f t="shared" si="23"/>
        <v>0</v>
      </c>
      <c r="K108" s="160">
        <f t="shared" si="23"/>
        <v>0</v>
      </c>
      <c r="L108" s="240">
        <f t="shared" si="23"/>
        <v>0</v>
      </c>
      <c r="M108" s="158">
        <f t="shared" si="23"/>
        <v>0</v>
      </c>
      <c r="N108" s="159">
        <f t="shared" si="23"/>
        <v>0</v>
      </c>
      <c r="O108" s="159">
        <f t="shared" si="23"/>
        <v>0</v>
      </c>
      <c r="P108" s="161">
        <f t="shared" si="23"/>
        <v>0</v>
      </c>
      <c r="Q108" s="240">
        <f t="shared" si="23"/>
        <v>0</v>
      </c>
    </row>
    <row r="109" spans="1:17" s="23" customFormat="1" ht="30" outlineLevel="2" x14ac:dyDescent="0.25">
      <c r="A109" s="29" t="s">
        <v>92</v>
      </c>
      <c r="B109" s="445" t="s">
        <v>156</v>
      </c>
      <c r="C109" s="173">
        <f>ROUND('1. Статистика'!N83,3)</f>
        <v>0</v>
      </c>
      <c r="D109" s="174">
        <f>ROUND('1. Статистика'!O83,3)</f>
        <v>0</v>
      </c>
      <c r="E109" s="174">
        <f>ROUND('1. Статистика'!P83,3)</f>
        <v>0</v>
      </c>
      <c r="F109" s="175">
        <f>ROUND('1. Статистика'!Q83,3)</f>
        <v>0</v>
      </c>
      <c r="G109" s="165">
        <f>ROUND(SUM(C109:F109),3)</f>
        <v>0</v>
      </c>
      <c r="H109" s="173">
        <f>ROUND(C108,3)</f>
        <v>0</v>
      </c>
      <c r="I109" s="174">
        <f>ROUND(D108,3)</f>
        <v>0</v>
      </c>
      <c r="J109" s="174">
        <f>ROUND(E108,3)</f>
        <v>0</v>
      </c>
      <c r="K109" s="175">
        <f>ROUND(F108,3)</f>
        <v>0</v>
      </c>
      <c r="L109" s="165">
        <f>ROUND(SUM(H109:K109),3)</f>
        <v>0</v>
      </c>
      <c r="M109" s="173">
        <f>ROUND(H108,3)</f>
        <v>0</v>
      </c>
      <c r="N109" s="174">
        <f>ROUND(I108,3)</f>
        <v>0</v>
      </c>
      <c r="O109" s="174">
        <f>ROUND(J108,3)</f>
        <v>0</v>
      </c>
      <c r="P109" s="176">
        <f>ROUND(K108,3)</f>
        <v>0</v>
      </c>
      <c r="Q109" s="165">
        <f>ROUND(SUM(M109:P109),3)</f>
        <v>0</v>
      </c>
    </row>
    <row r="110" spans="1:17" s="23" customFormat="1" ht="30" outlineLevel="2" x14ac:dyDescent="0.25">
      <c r="A110" s="29" t="s">
        <v>93</v>
      </c>
      <c r="B110" s="445" t="s">
        <v>156</v>
      </c>
      <c r="C110" s="466"/>
      <c r="D110" s="467"/>
      <c r="E110" s="467"/>
      <c r="F110" s="468"/>
      <c r="G110" s="165">
        <f>ROUND(SUM(C110:F110),3)</f>
        <v>0</v>
      </c>
      <c r="H110" s="466"/>
      <c r="I110" s="467"/>
      <c r="J110" s="467"/>
      <c r="K110" s="468"/>
      <c r="L110" s="165">
        <f>ROUND(SUM(H110:K110),3)</f>
        <v>0</v>
      </c>
      <c r="M110" s="466"/>
      <c r="N110" s="467"/>
      <c r="O110" s="467"/>
      <c r="P110" s="469"/>
      <c r="Q110" s="165">
        <f>ROUND(SUM(M110:P110),3)</f>
        <v>0</v>
      </c>
    </row>
    <row r="111" spans="1:17" s="34" customFormat="1" x14ac:dyDescent="0.25">
      <c r="A111" s="233" t="s">
        <v>176</v>
      </c>
      <c r="B111" s="447" t="s">
        <v>156</v>
      </c>
      <c r="C111" s="234">
        <f t="shared" ref="C111:Q111" si="24">ROUND(C112+C117+C122+C127+C132,3)</f>
        <v>0</v>
      </c>
      <c r="D111" s="235">
        <f t="shared" si="24"/>
        <v>0</v>
      </c>
      <c r="E111" s="235">
        <f t="shared" si="24"/>
        <v>0</v>
      </c>
      <c r="F111" s="236">
        <f t="shared" si="24"/>
        <v>0</v>
      </c>
      <c r="G111" s="153">
        <f t="shared" si="24"/>
        <v>0</v>
      </c>
      <c r="H111" s="234">
        <f t="shared" si="24"/>
        <v>0</v>
      </c>
      <c r="I111" s="235">
        <f t="shared" si="24"/>
        <v>0</v>
      </c>
      <c r="J111" s="235">
        <f t="shared" si="24"/>
        <v>0</v>
      </c>
      <c r="K111" s="236">
        <f t="shared" si="24"/>
        <v>0</v>
      </c>
      <c r="L111" s="153">
        <f t="shared" si="24"/>
        <v>0</v>
      </c>
      <c r="M111" s="234">
        <f t="shared" si="24"/>
        <v>0</v>
      </c>
      <c r="N111" s="235">
        <f t="shared" si="24"/>
        <v>0</v>
      </c>
      <c r="O111" s="235">
        <f t="shared" si="24"/>
        <v>0</v>
      </c>
      <c r="P111" s="237">
        <f t="shared" si="24"/>
        <v>0</v>
      </c>
      <c r="Q111" s="153">
        <f t="shared" si="24"/>
        <v>0</v>
      </c>
    </row>
    <row r="112" spans="1:17" outlineLevel="1" x14ac:dyDescent="0.25">
      <c r="A112" s="30" t="s">
        <v>171</v>
      </c>
      <c r="B112" s="444" t="s">
        <v>156</v>
      </c>
      <c r="C112" s="158">
        <f t="shared" ref="C112:Q112" si="25">ROUND(C113+C114-C115+C116,3)</f>
        <v>0</v>
      </c>
      <c r="D112" s="159">
        <f t="shared" si="25"/>
        <v>0</v>
      </c>
      <c r="E112" s="159">
        <f t="shared" si="25"/>
        <v>0</v>
      </c>
      <c r="F112" s="160">
        <f t="shared" si="25"/>
        <v>0</v>
      </c>
      <c r="G112" s="240">
        <f t="shared" si="25"/>
        <v>0</v>
      </c>
      <c r="H112" s="158">
        <f t="shared" si="25"/>
        <v>0</v>
      </c>
      <c r="I112" s="159">
        <f t="shared" si="25"/>
        <v>0</v>
      </c>
      <c r="J112" s="159">
        <f t="shared" si="25"/>
        <v>0</v>
      </c>
      <c r="K112" s="160">
        <f t="shared" si="25"/>
        <v>0</v>
      </c>
      <c r="L112" s="240">
        <f t="shared" si="25"/>
        <v>0</v>
      </c>
      <c r="M112" s="158">
        <f t="shared" si="25"/>
        <v>0</v>
      </c>
      <c r="N112" s="159">
        <f t="shared" si="25"/>
        <v>0</v>
      </c>
      <c r="O112" s="159">
        <f t="shared" si="25"/>
        <v>0</v>
      </c>
      <c r="P112" s="161">
        <f t="shared" si="25"/>
        <v>0</v>
      </c>
      <c r="Q112" s="240">
        <f t="shared" si="25"/>
        <v>0</v>
      </c>
    </row>
    <row r="113" spans="1:17" s="23" customFormat="1" ht="30" outlineLevel="3" x14ac:dyDescent="0.25">
      <c r="A113" s="31" t="s">
        <v>94</v>
      </c>
      <c r="B113" s="445" t="s">
        <v>156</v>
      </c>
      <c r="C113" s="173">
        <f>ROUND('1. Статистика'!N85,3)</f>
        <v>0</v>
      </c>
      <c r="D113" s="174">
        <f>ROUND('1. Статистика'!O85,3)</f>
        <v>0</v>
      </c>
      <c r="E113" s="174">
        <f>ROUND('1. Статистика'!P85,3)</f>
        <v>0</v>
      </c>
      <c r="F113" s="175">
        <f>ROUND('1. Статистика'!Q85,3)</f>
        <v>0</v>
      </c>
      <c r="G113" s="165">
        <f>ROUND(SUM(C113:F113),3)</f>
        <v>0</v>
      </c>
      <c r="H113" s="173">
        <f>ROUND(C112,3)</f>
        <v>0</v>
      </c>
      <c r="I113" s="174">
        <f>ROUND(D112,3)</f>
        <v>0</v>
      </c>
      <c r="J113" s="174">
        <f>ROUND(E112,3)</f>
        <v>0</v>
      </c>
      <c r="K113" s="175">
        <f>ROUND(F112,3)</f>
        <v>0</v>
      </c>
      <c r="L113" s="165">
        <f>ROUND(SUM(H113:K113),3)</f>
        <v>0</v>
      </c>
      <c r="M113" s="173">
        <f>ROUND(H112,3)</f>
        <v>0</v>
      </c>
      <c r="N113" s="174">
        <f>ROUND(I112,3)</f>
        <v>0</v>
      </c>
      <c r="O113" s="174">
        <f>ROUND(J112,3)</f>
        <v>0</v>
      </c>
      <c r="P113" s="176">
        <f>ROUND(K112,3)</f>
        <v>0</v>
      </c>
      <c r="Q113" s="165">
        <f>ROUND(SUM(M113:P113),3)</f>
        <v>0</v>
      </c>
    </row>
    <row r="114" spans="1:17" s="23" customFormat="1" ht="45" outlineLevel="3" x14ac:dyDescent="0.25">
      <c r="A114" s="31" t="s">
        <v>95</v>
      </c>
      <c r="B114" s="445" t="s">
        <v>156</v>
      </c>
      <c r="C114" s="173">
        <f>ROUND('1. Статистика'!D38,3)</f>
        <v>0</v>
      </c>
      <c r="D114" s="174">
        <f>ROUND('1. Статистика'!E38,3)</f>
        <v>0</v>
      </c>
      <c r="E114" s="174">
        <f>ROUND('1. Статистика'!F38,3)</f>
        <v>0</v>
      </c>
      <c r="F114" s="175">
        <f>ROUND('1. Статистика'!G38,3)</f>
        <v>0</v>
      </c>
      <c r="G114" s="165">
        <f>ROUND(SUM(C114:F114),3)</f>
        <v>0</v>
      </c>
      <c r="H114" s="173">
        <f>ROUND('1. Статистика'!I38,3)</f>
        <v>0</v>
      </c>
      <c r="I114" s="174">
        <f>ROUND('1. Статистика'!J38,3)</f>
        <v>0</v>
      </c>
      <c r="J114" s="174">
        <f>ROUND('1. Статистика'!K38,3)</f>
        <v>0</v>
      </c>
      <c r="K114" s="175">
        <f>ROUND('1. Статистика'!L38,3)</f>
        <v>0</v>
      </c>
      <c r="L114" s="165">
        <f>ROUND(SUM(H114:K114),3)</f>
        <v>0</v>
      </c>
      <c r="M114" s="173">
        <f>ROUND('1. Статистика'!N38,3)</f>
        <v>0</v>
      </c>
      <c r="N114" s="174">
        <f>ROUND('1. Статистика'!O38,3)</f>
        <v>0</v>
      </c>
      <c r="O114" s="174">
        <f>ROUND('1. Статистика'!P38,3)</f>
        <v>0</v>
      </c>
      <c r="P114" s="176">
        <f>ROUND('1. Статистика'!Q38,3)</f>
        <v>0</v>
      </c>
      <c r="Q114" s="165">
        <f>ROUND(SUM(M114:P114),3)</f>
        <v>0</v>
      </c>
    </row>
    <row r="115" spans="1:17" s="23" customFormat="1" ht="30" outlineLevel="3" x14ac:dyDescent="0.25">
      <c r="A115" s="31" t="s">
        <v>96</v>
      </c>
      <c r="B115" s="445" t="s">
        <v>156</v>
      </c>
      <c r="C115" s="471"/>
      <c r="D115" s="472"/>
      <c r="E115" s="472"/>
      <c r="F115" s="473"/>
      <c r="G115" s="165">
        <f>ROUND(SUM(C115:F115),3)</f>
        <v>0</v>
      </c>
      <c r="H115" s="471"/>
      <c r="I115" s="472"/>
      <c r="J115" s="472"/>
      <c r="K115" s="473"/>
      <c r="L115" s="165">
        <f>ROUND(SUM(H115:K115),3)</f>
        <v>0</v>
      </c>
      <c r="M115" s="471"/>
      <c r="N115" s="472"/>
      <c r="O115" s="472"/>
      <c r="P115" s="474"/>
      <c r="Q115" s="165">
        <f>ROUND(SUM(M115:P115),3)</f>
        <v>0</v>
      </c>
    </row>
    <row r="116" spans="1:17" s="23" customFormat="1" ht="30" outlineLevel="3" x14ac:dyDescent="0.25">
      <c r="A116" s="31" t="s">
        <v>97</v>
      </c>
      <c r="B116" s="445" t="s">
        <v>156</v>
      </c>
      <c r="C116" s="466"/>
      <c r="D116" s="467"/>
      <c r="E116" s="467"/>
      <c r="F116" s="468"/>
      <c r="G116" s="165">
        <f>ROUND(SUM(C116:F116),3)</f>
        <v>0</v>
      </c>
      <c r="H116" s="466"/>
      <c r="I116" s="467"/>
      <c r="J116" s="467"/>
      <c r="K116" s="468"/>
      <c r="L116" s="165">
        <f>ROUND(SUM(H116:K116),3)</f>
        <v>0</v>
      </c>
      <c r="M116" s="466"/>
      <c r="N116" s="467"/>
      <c r="O116" s="467"/>
      <c r="P116" s="469"/>
      <c r="Q116" s="165">
        <f>ROUND(SUM(M116:P116),3)</f>
        <v>0</v>
      </c>
    </row>
    <row r="117" spans="1:17" outlineLevel="1" x14ac:dyDescent="0.25">
      <c r="A117" s="30" t="s">
        <v>172</v>
      </c>
      <c r="B117" s="444" t="s">
        <v>156</v>
      </c>
      <c r="C117" s="158">
        <f t="shared" ref="C117:Q117" si="26">ROUND(C118+C119-C120+C121,3)</f>
        <v>0</v>
      </c>
      <c r="D117" s="159">
        <f t="shared" si="26"/>
        <v>0</v>
      </c>
      <c r="E117" s="159">
        <f t="shared" si="26"/>
        <v>0</v>
      </c>
      <c r="F117" s="160">
        <f t="shared" si="26"/>
        <v>0</v>
      </c>
      <c r="G117" s="240">
        <f t="shared" si="26"/>
        <v>0</v>
      </c>
      <c r="H117" s="158">
        <f t="shared" si="26"/>
        <v>0</v>
      </c>
      <c r="I117" s="159">
        <f t="shared" si="26"/>
        <v>0</v>
      </c>
      <c r="J117" s="159">
        <f t="shared" si="26"/>
        <v>0</v>
      </c>
      <c r="K117" s="160">
        <f t="shared" si="26"/>
        <v>0</v>
      </c>
      <c r="L117" s="240">
        <f t="shared" si="26"/>
        <v>0</v>
      </c>
      <c r="M117" s="158">
        <f t="shared" si="26"/>
        <v>0</v>
      </c>
      <c r="N117" s="159">
        <f t="shared" si="26"/>
        <v>0</v>
      </c>
      <c r="O117" s="159">
        <f t="shared" si="26"/>
        <v>0</v>
      </c>
      <c r="P117" s="161">
        <f t="shared" si="26"/>
        <v>0</v>
      </c>
      <c r="Q117" s="240">
        <f t="shared" si="26"/>
        <v>0</v>
      </c>
    </row>
    <row r="118" spans="1:17" s="23" customFormat="1" ht="30" outlineLevel="3" x14ac:dyDescent="0.25">
      <c r="A118" s="31" t="s">
        <v>94</v>
      </c>
      <c r="B118" s="445" t="s">
        <v>156</v>
      </c>
      <c r="C118" s="173">
        <f>ROUND('1. Статистика'!N86,3)</f>
        <v>0</v>
      </c>
      <c r="D118" s="174">
        <f>ROUND('1. Статистика'!O86,3)</f>
        <v>0</v>
      </c>
      <c r="E118" s="174">
        <f>ROUND('1. Статистика'!P86,3)</f>
        <v>0</v>
      </c>
      <c r="F118" s="175">
        <f>ROUND('1. Статистика'!Q86,3)</f>
        <v>0</v>
      </c>
      <c r="G118" s="165">
        <f>ROUND(SUM(C118:F118),3)</f>
        <v>0</v>
      </c>
      <c r="H118" s="173">
        <f>ROUND(C117,3)</f>
        <v>0</v>
      </c>
      <c r="I118" s="174">
        <f>ROUND(D117,3)</f>
        <v>0</v>
      </c>
      <c r="J118" s="174">
        <f>ROUND(E117,3)</f>
        <v>0</v>
      </c>
      <c r="K118" s="175">
        <f>ROUND(F117,3)</f>
        <v>0</v>
      </c>
      <c r="L118" s="165">
        <f>ROUND(SUM(H118:K118),3)</f>
        <v>0</v>
      </c>
      <c r="M118" s="173">
        <f>ROUND(H117,3)</f>
        <v>0</v>
      </c>
      <c r="N118" s="174">
        <f>ROUND(I117,3)</f>
        <v>0</v>
      </c>
      <c r="O118" s="174">
        <f>ROUND(J117,3)</f>
        <v>0</v>
      </c>
      <c r="P118" s="176">
        <f>ROUND(K117,3)</f>
        <v>0</v>
      </c>
      <c r="Q118" s="165">
        <f>ROUND(SUM(M118:P118),3)</f>
        <v>0</v>
      </c>
    </row>
    <row r="119" spans="1:17" s="23" customFormat="1" ht="45" outlineLevel="3" x14ac:dyDescent="0.25">
      <c r="A119" s="31" t="s">
        <v>95</v>
      </c>
      <c r="B119" s="445" t="s">
        <v>156</v>
      </c>
      <c r="C119" s="173">
        <f>ROUND('1. Статистика'!D39,3)</f>
        <v>0</v>
      </c>
      <c r="D119" s="174">
        <f>ROUND('1. Статистика'!E39,3)</f>
        <v>0</v>
      </c>
      <c r="E119" s="174">
        <f>ROUND('1. Статистика'!F39,3)</f>
        <v>0</v>
      </c>
      <c r="F119" s="175">
        <f>ROUND('1. Статистика'!G39,3)</f>
        <v>0</v>
      </c>
      <c r="G119" s="165">
        <f>ROUND(SUM(C119:F119),3)</f>
        <v>0</v>
      </c>
      <c r="H119" s="173">
        <f>ROUND('1. Статистика'!I39,3)</f>
        <v>0</v>
      </c>
      <c r="I119" s="174">
        <f>ROUND('1. Статистика'!J39,3)</f>
        <v>0</v>
      </c>
      <c r="J119" s="174">
        <f>ROUND('1. Статистика'!K39,3)</f>
        <v>0</v>
      </c>
      <c r="K119" s="175">
        <f>ROUND('1. Статистика'!L39,3)</f>
        <v>0</v>
      </c>
      <c r="L119" s="165">
        <f>ROUND(SUM(H119:K119),3)</f>
        <v>0</v>
      </c>
      <c r="M119" s="173">
        <f>ROUND('1. Статистика'!N39,3)</f>
        <v>0</v>
      </c>
      <c r="N119" s="174">
        <f>ROUND('1. Статистика'!O39,3)</f>
        <v>0</v>
      </c>
      <c r="O119" s="174">
        <f>ROUND('1. Статистика'!P39,3)</f>
        <v>0</v>
      </c>
      <c r="P119" s="176">
        <f>ROUND('1. Статистика'!Q39,3)</f>
        <v>0</v>
      </c>
      <c r="Q119" s="165">
        <f>ROUND(SUM(M119:P119),3)</f>
        <v>0</v>
      </c>
    </row>
    <row r="120" spans="1:17" s="23" customFormat="1" ht="30" outlineLevel="3" x14ac:dyDescent="0.25">
      <c r="A120" s="31" t="s">
        <v>96</v>
      </c>
      <c r="B120" s="445" t="s">
        <v>156</v>
      </c>
      <c r="C120" s="471"/>
      <c r="D120" s="472"/>
      <c r="E120" s="472"/>
      <c r="F120" s="473"/>
      <c r="G120" s="165">
        <f>ROUND(SUM(C120:F120),3)</f>
        <v>0</v>
      </c>
      <c r="H120" s="471"/>
      <c r="I120" s="472"/>
      <c r="J120" s="472"/>
      <c r="K120" s="473"/>
      <c r="L120" s="165">
        <f>ROUND(SUM(H120:K120),3)</f>
        <v>0</v>
      </c>
      <c r="M120" s="471"/>
      <c r="N120" s="472"/>
      <c r="O120" s="472"/>
      <c r="P120" s="474"/>
      <c r="Q120" s="165">
        <f>ROUND(SUM(M120:P120),3)</f>
        <v>0</v>
      </c>
    </row>
    <row r="121" spans="1:17" s="23" customFormat="1" ht="30" outlineLevel="3" x14ac:dyDescent="0.25">
      <c r="A121" s="31" t="s">
        <v>97</v>
      </c>
      <c r="B121" s="445" t="s">
        <v>156</v>
      </c>
      <c r="C121" s="466"/>
      <c r="D121" s="467"/>
      <c r="E121" s="467"/>
      <c r="F121" s="468"/>
      <c r="G121" s="165">
        <f>ROUND(SUM(C121:F121),3)</f>
        <v>0</v>
      </c>
      <c r="H121" s="466"/>
      <c r="I121" s="467"/>
      <c r="J121" s="467"/>
      <c r="K121" s="468"/>
      <c r="L121" s="165">
        <f>ROUND(SUM(H121:K121),3)</f>
        <v>0</v>
      </c>
      <c r="M121" s="466"/>
      <c r="N121" s="467"/>
      <c r="O121" s="467"/>
      <c r="P121" s="469"/>
      <c r="Q121" s="165">
        <f>ROUND(SUM(M121:P121),3)</f>
        <v>0</v>
      </c>
    </row>
    <row r="122" spans="1:17" outlineLevel="1" x14ac:dyDescent="0.25">
      <c r="A122" s="30" t="s">
        <v>173</v>
      </c>
      <c r="B122" s="444" t="s">
        <v>156</v>
      </c>
      <c r="C122" s="158">
        <f t="shared" ref="C122:Q122" si="27">ROUND(C123+C124-C125+C126,3)</f>
        <v>0</v>
      </c>
      <c r="D122" s="159">
        <f t="shared" si="27"/>
        <v>0</v>
      </c>
      <c r="E122" s="159">
        <f t="shared" si="27"/>
        <v>0</v>
      </c>
      <c r="F122" s="160">
        <f t="shared" si="27"/>
        <v>0</v>
      </c>
      <c r="G122" s="240">
        <f t="shared" si="27"/>
        <v>0</v>
      </c>
      <c r="H122" s="158">
        <f t="shared" si="27"/>
        <v>0</v>
      </c>
      <c r="I122" s="159">
        <f t="shared" si="27"/>
        <v>0</v>
      </c>
      <c r="J122" s="159">
        <f t="shared" si="27"/>
        <v>0</v>
      </c>
      <c r="K122" s="160">
        <f t="shared" si="27"/>
        <v>0</v>
      </c>
      <c r="L122" s="240">
        <f t="shared" si="27"/>
        <v>0</v>
      </c>
      <c r="M122" s="158">
        <f t="shared" si="27"/>
        <v>0</v>
      </c>
      <c r="N122" s="159">
        <f t="shared" si="27"/>
        <v>0</v>
      </c>
      <c r="O122" s="159">
        <f t="shared" si="27"/>
        <v>0</v>
      </c>
      <c r="P122" s="161">
        <f t="shared" si="27"/>
        <v>0</v>
      </c>
      <c r="Q122" s="240">
        <f t="shared" si="27"/>
        <v>0</v>
      </c>
    </row>
    <row r="123" spans="1:17" s="23" customFormat="1" ht="30" outlineLevel="3" x14ac:dyDescent="0.25">
      <c r="A123" s="31" t="s">
        <v>94</v>
      </c>
      <c r="B123" s="445" t="s">
        <v>156</v>
      </c>
      <c r="C123" s="173">
        <f>ROUND('1. Статистика'!N87,3)</f>
        <v>0</v>
      </c>
      <c r="D123" s="174">
        <f>ROUND('1. Статистика'!O87,3)</f>
        <v>0</v>
      </c>
      <c r="E123" s="174">
        <f>ROUND('1. Статистика'!P87,3)</f>
        <v>0</v>
      </c>
      <c r="F123" s="175">
        <f>ROUND('1. Статистика'!Q87,3)</f>
        <v>0</v>
      </c>
      <c r="G123" s="165">
        <f>ROUND(SUM(C123:F123),3)</f>
        <v>0</v>
      </c>
      <c r="H123" s="173">
        <f>ROUND(C122,3)</f>
        <v>0</v>
      </c>
      <c r="I123" s="174">
        <f>ROUND(D122,3)</f>
        <v>0</v>
      </c>
      <c r="J123" s="174">
        <f>ROUND(E122,3)</f>
        <v>0</v>
      </c>
      <c r="K123" s="175">
        <f>ROUND(F122,3)</f>
        <v>0</v>
      </c>
      <c r="L123" s="165">
        <f>ROUND(SUM(H123:K123),3)</f>
        <v>0</v>
      </c>
      <c r="M123" s="173">
        <f>ROUND(H122,3)</f>
        <v>0</v>
      </c>
      <c r="N123" s="174">
        <f>ROUND(I122,3)</f>
        <v>0</v>
      </c>
      <c r="O123" s="174">
        <f>ROUND(J122,3)</f>
        <v>0</v>
      </c>
      <c r="P123" s="176">
        <f>ROUND(K122,3)</f>
        <v>0</v>
      </c>
      <c r="Q123" s="165">
        <f>ROUND(SUM(M123:P123),3)</f>
        <v>0</v>
      </c>
    </row>
    <row r="124" spans="1:17" s="23" customFormat="1" ht="45" outlineLevel="3" x14ac:dyDescent="0.25">
      <c r="A124" s="31" t="s">
        <v>95</v>
      </c>
      <c r="B124" s="445" t="s">
        <v>156</v>
      </c>
      <c r="C124" s="173">
        <f>ROUND('1. Статистика'!D40,3)</f>
        <v>0</v>
      </c>
      <c r="D124" s="174">
        <f>ROUND('1. Статистика'!E40,3)</f>
        <v>0</v>
      </c>
      <c r="E124" s="174">
        <f>ROUND('1. Статистика'!F40,3)</f>
        <v>0</v>
      </c>
      <c r="F124" s="175">
        <f>ROUND('1. Статистика'!G40,3)</f>
        <v>0</v>
      </c>
      <c r="G124" s="165">
        <f>ROUND(SUM(C124:F124),3)</f>
        <v>0</v>
      </c>
      <c r="H124" s="173">
        <f>ROUND('1. Статистика'!I40,3)</f>
        <v>0</v>
      </c>
      <c r="I124" s="174">
        <f>ROUND('1. Статистика'!J40,3)</f>
        <v>0</v>
      </c>
      <c r="J124" s="174">
        <f>ROUND('1. Статистика'!K40,3)</f>
        <v>0</v>
      </c>
      <c r="K124" s="175">
        <f>ROUND('1. Статистика'!L40,3)</f>
        <v>0</v>
      </c>
      <c r="L124" s="165">
        <f>ROUND(SUM(H124:K124),3)</f>
        <v>0</v>
      </c>
      <c r="M124" s="173">
        <f>ROUND('1. Статистика'!N40,3)</f>
        <v>0</v>
      </c>
      <c r="N124" s="174">
        <f>ROUND('1. Статистика'!O40,3)</f>
        <v>0</v>
      </c>
      <c r="O124" s="174">
        <f>ROUND('1. Статистика'!P40,3)</f>
        <v>0</v>
      </c>
      <c r="P124" s="176">
        <f>ROUND('1. Статистика'!Q40,3)</f>
        <v>0</v>
      </c>
      <c r="Q124" s="165">
        <f>ROUND(SUM(M124:P124),3)</f>
        <v>0</v>
      </c>
    </row>
    <row r="125" spans="1:17" s="23" customFormat="1" ht="30" outlineLevel="3" x14ac:dyDescent="0.25">
      <c r="A125" s="31" t="s">
        <v>96</v>
      </c>
      <c r="B125" s="445" t="s">
        <v>156</v>
      </c>
      <c r="C125" s="471"/>
      <c r="D125" s="472"/>
      <c r="E125" s="472"/>
      <c r="F125" s="473"/>
      <c r="G125" s="165">
        <f>ROUND(SUM(C125:F125),3)</f>
        <v>0</v>
      </c>
      <c r="H125" s="471"/>
      <c r="I125" s="472"/>
      <c r="J125" s="472"/>
      <c r="K125" s="473"/>
      <c r="L125" s="165">
        <f>ROUND(SUM(H125:K125),3)</f>
        <v>0</v>
      </c>
      <c r="M125" s="471"/>
      <c r="N125" s="472"/>
      <c r="O125" s="472"/>
      <c r="P125" s="474"/>
      <c r="Q125" s="165">
        <f>ROUND(SUM(M125:P125),3)</f>
        <v>0</v>
      </c>
    </row>
    <row r="126" spans="1:17" s="23" customFormat="1" ht="30" outlineLevel="3" x14ac:dyDescent="0.25">
      <c r="A126" s="31" t="s">
        <v>97</v>
      </c>
      <c r="B126" s="445" t="s">
        <v>156</v>
      </c>
      <c r="C126" s="466"/>
      <c r="D126" s="467"/>
      <c r="E126" s="467"/>
      <c r="F126" s="468"/>
      <c r="G126" s="165">
        <f>ROUND(SUM(C126:F126),3)</f>
        <v>0</v>
      </c>
      <c r="H126" s="466"/>
      <c r="I126" s="467"/>
      <c r="J126" s="467"/>
      <c r="K126" s="468"/>
      <c r="L126" s="165">
        <f>ROUND(SUM(H126:K126),3)</f>
        <v>0</v>
      </c>
      <c r="M126" s="466"/>
      <c r="N126" s="467"/>
      <c r="O126" s="467"/>
      <c r="P126" s="469"/>
      <c r="Q126" s="165">
        <f>ROUND(SUM(M126:P126),3)</f>
        <v>0</v>
      </c>
    </row>
    <row r="127" spans="1:17" outlineLevel="1" x14ac:dyDescent="0.25">
      <c r="A127" s="30" t="s">
        <v>175</v>
      </c>
      <c r="B127" s="444" t="s">
        <v>156</v>
      </c>
      <c r="C127" s="158">
        <f t="shared" ref="C127:Q127" si="28">ROUND(C128+C129-C130+C131,3)</f>
        <v>0</v>
      </c>
      <c r="D127" s="159">
        <f t="shared" si="28"/>
        <v>0</v>
      </c>
      <c r="E127" s="159">
        <f t="shared" si="28"/>
        <v>0</v>
      </c>
      <c r="F127" s="160">
        <f t="shared" si="28"/>
        <v>0</v>
      </c>
      <c r="G127" s="240">
        <f t="shared" si="28"/>
        <v>0</v>
      </c>
      <c r="H127" s="158">
        <f t="shared" si="28"/>
        <v>0</v>
      </c>
      <c r="I127" s="159">
        <f t="shared" si="28"/>
        <v>0</v>
      </c>
      <c r="J127" s="159">
        <f t="shared" si="28"/>
        <v>0</v>
      </c>
      <c r="K127" s="160">
        <f t="shared" si="28"/>
        <v>0</v>
      </c>
      <c r="L127" s="240">
        <f t="shared" si="28"/>
        <v>0</v>
      </c>
      <c r="M127" s="158">
        <f t="shared" si="28"/>
        <v>0</v>
      </c>
      <c r="N127" s="159">
        <f t="shared" si="28"/>
        <v>0</v>
      </c>
      <c r="O127" s="159">
        <f t="shared" si="28"/>
        <v>0</v>
      </c>
      <c r="P127" s="161">
        <f t="shared" si="28"/>
        <v>0</v>
      </c>
      <c r="Q127" s="240">
        <f t="shared" si="28"/>
        <v>0</v>
      </c>
    </row>
    <row r="128" spans="1:17" s="23" customFormat="1" ht="30" outlineLevel="3" x14ac:dyDescent="0.25">
      <c r="A128" s="31" t="s">
        <v>94</v>
      </c>
      <c r="B128" s="445" t="s">
        <v>156</v>
      </c>
      <c r="C128" s="173">
        <f>ROUND('1. Статистика'!N88,3)</f>
        <v>0</v>
      </c>
      <c r="D128" s="174">
        <f>ROUND('1. Статистика'!O88,3)</f>
        <v>0</v>
      </c>
      <c r="E128" s="174">
        <f>ROUND('1. Статистика'!P88,3)</f>
        <v>0</v>
      </c>
      <c r="F128" s="175">
        <f>ROUND('1. Статистика'!Q88,3)</f>
        <v>0</v>
      </c>
      <c r="G128" s="165">
        <f>ROUND(SUM(C128:F128),3)</f>
        <v>0</v>
      </c>
      <c r="H128" s="173">
        <f>ROUND(C127,3)</f>
        <v>0</v>
      </c>
      <c r="I128" s="174">
        <f>ROUND(D127,3)</f>
        <v>0</v>
      </c>
      <c r="J128" s="174">
        <f>ROUND(E127,3)</f>
        <v>0</v>
      </c>
      <c r="K128" s="175">
        <f>ROUND(F127,3)</f>
        <v>0</v>
      </c>
      <c r="L128" s="165">
        <f>ROUND(SUM(H128:K128),3)</f>
        <v>0</v>
      </c>
      <c r="M128" s="173">
        <f>ROUND(H127,3)</f>
        <v>0</v>
      </c>
      <c r="N128" s="174">
        <f>ROUND(I127,3)</f>
        <v>0</v>
      </c>
      <c r="O128" s="174">
        <f>ROUND(J127,3)</f>
        <v>0</v>
      </c>
      <c r="P128" s="176">
        <f>ROUND(K127,3)</f>
        <v>0</v>
      </c>
      <c r="Q128" s="165">
        <f>ROUND(SUM(M128:P128),3)</f>
        <v>0</v>
      </c>
    </row>
    <row r="129" spans="1:17" s="23" customFormat="1" ht="45" outlineLevel="3" x14ac:dyDescent="0.25">
      <c r="A129" s="31" t="s">
        <v>95</v>
      </c>
      <c r="B129" s="445" t="s">
        <v>156</v>
      </c>
      <c r="C129" s="173">
        <f>ROUND('1. Статистика'!D41,3)</f>
        <v>0</v>
      </c>
      <c r="D129" s="174">
        <f>ROUND('1. Статистика'!E41,3)</f>
        <v>0</v>
      </c>
      <c r="E129" s="174">
        <f>ROUND('1. Статистика'!F41,3)</f>
        <v>0</v>
      </c>
      <c r="F129" s="175">
        <f>ROUND('1. Статистика'!G41,3)</f>
        <v>0</v>
      </c>
      <c r="G129" s="165">
        <f>ROUND(SUM(C129:F129),3)</f>
        <v>0</v>
      </c>
      <c r="H129" s="173">
        <f>ROUND('1. Статистика'!I41,3)</f>
        <v>0</v>
      </c>
      <c r="I129" s="174">
        <f>ROUND('1. Статистика'!J41,3)</f>
        <v>0</v>
      </c>
      <c r="J129" s="174">
        <f>ROUND('1. Статистика'!K41,3)</f>
        <v>0</v>
      </c>
      <c r="K129" s="175">
        <f>ROUND('1. Статистика'!L41,3)</f>
        <v>0</v>
      </c>
      <c r="L129" s="165">
        <f>ROUND(SUM(H129:K129),3)</f>
        <v>0</v>
      </c>
      <c r="M129" s="173">
        <f>ROUND('1. Статистика'!N41,3)</f>
        <v>0</v>
      </c>
      <c r="N129" s="174">
        <f>ROUND('1. Статистика'!O41,3)</f>
        <v>0</v>
      </c>
      <c r="O129" s="174">
        <f>ROUND('1. Статистика'!P41,3)</f>
        <v>0</v>
      </c>
      <c r="P129" s="176">
        <f>ROUND('1. Статистика'!Q41,3)</f>
        <v>0</v>
      </c>
      <c r="Q129" s="165">
        <f>ROUND(SUM(M129:P129),3)</f>
        <v>0</v>
      </c>
    </row>
    <row r="130" spans="1:17" s="23" customFormat="1" ht="30" outlineLevel="3" x14ac:dyDescent="0.25">
      <c r="A130" s="31" t="s">
        <v>96</v>
      </c>
      <c r="B130" s="445" t="s">
        <v>156</v>
      </c>
      <c r="C130" s="471"/>
      <c r="D130" s="472"/>
      <c r="E130" s="472"/>
      <c r="F130" s="473"/>
      <c r="G130" s="165">
        <f>ROUND(SUM(C130:F130),3)</f>
        <v>0</v>
      </c>
      <c r="H130" s="471"/>
      <c r="I130" s="472"/>
      <c r="J130" s="472"/>
      <c r="K130" s="473"/>
      <c r="L130" s="165">
        <f>ROUND(SUM(H130:K130),3)</f>
        <v>0</v>
      </c>
      <c r="M130" s="471"/>
      <c r="N130" s="472"/>
      <c r="O130" s="472"/>
      <c r="P130" s="474"/>
      <c r="Q130" s="165">
        <f>ROUND(SUM(M130:P130),3)</f>
        <v>0</v>
      </c>
    </row>
    <row r="131" spans="1:17" s="23" customFormat="1" ht="30" outlineLevel="3" x14ac:dyDescent="0.25">
      <c r="A131" s="31" t="s">
        <v>97</v>
      </c>
      <c r="B131" s="445" t="s">
        <v>156</v>
      </c>
      <c r="C131" s="466"/>
      <c r="D131" s="467"/>
      <c r="E131" s="467"/>
      <c r="F131" s="468"/>
      <c r="G131" s="165">
        <f>ROUND(SUM(C131:F131),3)</f>
        <v>0</v>
      </c>
      <c r="H131" s="466"/>
      <c r="I131" s="467"/>
      <c r="J131" s="467"/>
      <c r="K131" s="468"/>
      <c r="L131" s="165">
        <f>ROUND(SUM(H131:K131),3)</f>
        <v>0</v>
      </c>
      <c r="M131" s="466"/>
      <c r="N131" s="467"/>
      <c r="O131" s="467"/>
      <c r="P131" s="469"/>
      <c r="Q131" s="165">
        <f>ROUND(SUM(M131:P131),3)</f>
        <v>0</v>
      </c>
    </row>
    <row r="132" spans="1:17" outlineLevel="1" x14ac:dyDescent="0.25">
      <c r="A132" s="30" t="s">
        <v>174</v>
      </c>
      <c r="B132" s="444" t="s">
        <v>156</v>
      </c>
      <c r="C132" s="158">
        <f t="shared" ref="C132:Q132" si="29">ROUND(C133+C134-C135+C136,3)</f>
        <v>0</v>
      </c>
      <c r="D132" s="159">
        <f t="shared" si="29"/>
        <v>0</v>
      </c>
      <c r="E132" s="159">
        <f t="shared" si="29"/>
        <v>0</v>
      </c>
      <c r="F132" s="160">
        <f t="shared" si="29"/>
        <v>0</v>
      </c>
      <c r="G132" s="240">
        <f t="shared" si="29"/>
        <v>0</v>
      </c>
      <c r="H132" s="158">
        <f t="shared" si="29"/>
        <v>0</v>
      </c>
      <c r="I132" s="159">
        <f t="shared" si="29"/>
        <v>0</v>
      </c>
      <c r="J132" s="159">
        <f t="shared" si="29"/>
        <v>0</v>
      </c>
      <c r="K132" s="160">
        <f t="shared" si="29"/>
        <v>0</v>
      </c>
      <c r="L132" s="240">
        <f t="shared" si="29"/>
        <v>0</v>
      </c>
      <c r="M132" s="158">
        <f t="shared" si="29"/>
        <v>0</v>
      </c>
      <c r="N132" s="159">
        <f t="shared" si="29"/>
        <v>0</v>
      </c>
      <c r="O132" s="159">
        <f t="shared" si="29"/>
        <v>0</v>
      </c>
      <c r="P132" s="161">
        <f t="shared" si="29"/>
        <v>0</v>
      </c>
      <c r="Q132" s="240">
        <f t="shared" si="29"/>
        <v>0</v>
      </c>
    </row>
    <row r="133" spans="1:17" s="23" customFormat="1" ht="30" outlineLevel="3" x14ac:dyDescent="0.25">
      <c r="A133" s="31" t="s">
        <v>94</v>
      </c>
      <c r="B133" s="445" t="s">
        <v>156</v>
      </c>
      <c r="C133" s="173">
        <f>ROUND('1. Статистика'!N89,3)</f>
        <v>0</v>
      </c>
      <c r="D133" s="174">
        <f>ROUND('1. Статистика'!O89,3)</f>
        <v>0</v>
      </c>
      <c r="E133" s="174">
        <f>ROUND('1. Статистика'!P89,3)</f>
        <v>0</v>
      </c>
      <c r="F133" s="175">
        <f>ROUND('1. Статистика'!Q89,3)</f>
        <v>0</v>
      </c>
      <c r="G133" s="165">
        <f>ROUND(SUM(C133:F133),3)</f>
        <v>0</v>
      </c>
      <c r="H133" s="173">
        <f>ROUND(C132,3)</f>
        <v>0</v>
      </c>
      <c r="I133" s="174">
        <f>ROUND(D132,3)</f>
        <v>0</v>
      </c>
      <c r="J133" s="174">
        <f>ROUND(E132,3)</f>
        <v>0</v>
      </c>
      <c r="K133" s="175">
        <f>ROUND(F132,3)</f>
        <v>0</v>
      </c>
      <c r="L133" s="165">
        <f>ROUND(SUM(H133:K133),3)</f>
        <v>0</v>
      </c>
      <c r="M133" s="173">
        <f>ROUND(H132,3)</f>
        <v>0</v>
      </c>
      <c r="N133" s="174">
        <f>ROUND(I132,3)</f>
        <v>0</v>
      </c>
      <c r="O133" s="174">
        <f>ROUND(J132,3)</f>
        <v>0</v>
      </c>
      <c r="P133" s="176">
        <f>ROUND(K132,3)</f>
        <v>0</v>
      </c>
      <c r="Q133" s="165">
        <f>ROUND(SUM(M133:P133),3)</f>
        <v>0</v>
      </c>
    </row>
    <row r="134" spans="1:17" s="23" customFormat="1" ht="45" outlineLevel="3" x14ac:dyDescent="0.25">
      <c r="A134" s="31" t="s">
        <v>95</v>
      </c>
      <c r="B134" s="445" t="s">
        <v>156</v>
      </c>
      <c r="C134" s="173">
        <f>ROUND('1. Статистика'!D42,3)</f>
        <v>0</v>
      </c>
      <c r="D134" s="174">
        <f>ROUND('1. Статистика'!E42,3)</f>
        <v>0</v>
      </c>
      <c r="E134" s="174">
        <f>ROUND('1. Статистика'!F42,3)</f>
        <v>0</v>
      </c>
      <c r="F134" s="175">
        <f>ROUND('1. Статистика'!G42,3)</f>
        <v>0</v>
      </c>
      <c r="G134" s="165">
        <f>ROUND(SUM(C134:F134),3)</f>
        <v>0</v>
      </c>
      <c r="H134" s="173">
        <f>ROUND('1. Статистика'!I42,3)</f>
        <v>0</v>
      </c>
      <c r="I134" s="174">
        <f>ROUND('1. Статистика'!J42,3)</f>
        <v>0</v>
      </c>
      <c r="J134" s="174">
        <f>ROUND('1. Статистика'!K42,3)</f>
        <v>0</v>
      </c>
      <c r="K134" s="175">
        <f>ROUND('1. Статистика'!L42,3)</f>
        <v>0</v>
      </c>
      <c r="L134" s="165">
        <f>ROUND(SUM(H134:K134),3)</f>
        <v>0</v>
      </c>
      <c r="M134" s="173">
        <f>ROUND('1. Статистика'!N42,3)</f>
        <v>0</v>
      </c>
      <c r="N134" s="174">
        <f>ROUND('1. Статистика'!O42,3)</f>
        <v>0</v>
      </c>
      <c r="O134" s="174">
        <f>ROUND('1. Статистика'!P42,3)</f>
        <v>0</v>
      </c>
      <c r="P134" s="176">
        <f>ROUND('1. Статистика'!Q42,3)</f>
        <v>0</v>
      </c>
      <c r="Q134" s="165">
        <f>ROUND(SUM(M134:P134),3)</f>
        <v>0</v>
      </c>
    </row>
    <row r="135" spans="1:17" s="23" customFormat="1" ht="30" outlineLevel="3" x14ac:dyDescent="0.25">
      <c r="A135" s="31" t="s">
        <v>96</v>
      </c>
      <c r="B135" s="445" t="s">
        <v>156</v>
      </c>
      <c r="C135" s="471"/>
      <c r="D135" s="472"/>
      <c r="E135" s="472"/>
      <c r="F135" s="473"/>
      <c r="G135" s="165">
        <f>ROUND(SUM(C135:F135),3)</f>
        <v>0</v>
      </c>
      <c r="H135" s="471"/>
      <c r="I135" s="472"/>
      <c r="J135" s="472"/>
      <c r="K135" s="473"/>
      <c r="L135" s="165">
        <f>ROUND(SUM(H135:K135),3)</f>
        <v>0</v>
      </c>
      <c r="M135" s="471"/>
      <c r="N135" s="472"/>
      <c r="O135" s="472"/>
      <c r="P135" s="474"/>
      <c r="Q135" s="165">
        <f>ROUND(SUM(M135:P135),3)</f>
        <v>0</v>
      </c>
    </row>
    <row r="136" spans="1:17" s="23" customFormat="1" ht="28.15" customHeight="1" outlineLevel="3" x14ac:dyDescent="0.25">
      <c r="A136" s="31" t="s">
        <v>97</v>
      </c>
      <c r="B136" s="445" t="s">
        <v>156</v>
      </c>
      <c r="C136" s="466"/>
      <c r="D136" s="467"/>
      <c r="E136" s="467"/>
      <c r="F136" s="468"/>
      <c r="G136" s="165">
        <f>ROUND(SUM(C136:F136),3)</f>
        <v>0</v>
      </c>
      <c r="H136" s="466"/>
      <c r="I136" s="467"/>
      <c r="J136" s="467"/>
      <c r="K136" s="468"/>
      <c r="L136" s="165">
        <f>ROUND(SUM(H136:K136),3)</f>
        <v>0</v>
      </c>
      <c r="M136" s="466"/>
      <c r="N136" s="467"/>
      <c r="O136" s="467"/>
      <c r="P136" s="469"/>
      <c r="Q136" s="165">
        <f>ROUND(SUM(M136:P136),3)</f>
        <v>0</v>
      </c>
    </row>
    <row r="137" spans="1:17" s="34" customFormat="1" x14ac:dyDescent="0.25">
      <c r="A137" s="233" t="s">
        <v>177</v>
      </c>
      <c r="B137" s="447" t="s">
        <v>156</v>
      </c>
      <c r="C137" s="234">
        <f t="shared" ref="C137:Q137" si="30">ROUND(C138+C140+C142+C144+C146,3)</f>
        <v>0</v>
      </c>
      <c r="D137" s="235">
        <f t="shared" si="30"/>
        <v>0</v>
      </c>
      <c r="E137" s="235">
        <f t="shared" si="30"/>
        <v>0</v>
      </c>
      <c r="F137" s="236">
        <f t="shared" si="30"/>
        <v>0</v>
      </c>
      <c r="G137" s="153">
        <f t="shared" si="30"/>
        <v>0</v>
      </c>
      <c r="H137" s="234">
        <f t="shared" si="30"/>
        <v>0</v>
      </c>
      <c r="I137" s="235">
        <f t="shared" si="30"/>
        <v>0</v>
      </c>
      <c r="J137" s="235">
        <f t="shared" si="30"/>
        <v>0</v>
      </c>
      <c r="K137" s="236">
        <f t="shared" si="30"/>
        <v>0</v>
      </c>
      <c r="L137" s="153">
        <f t="shared" si="30"/>
        <v>0</v>
      </c>
      <c r="M137" s="234">
        <f t="shared" si="30"/>
        <v>0</v>
      </c>
      <c r="N137" s="235">
        <f t="shared" si="30"/>
        <v>0</v>
      </c>
      <c r="O137" s="235">
        <f t="shared" si="30"/>
        <v>0</v>
      </c>
      <c r="P137" s="237">
        <f t="shared" si="30"/>
        <v>0</v>
      </c>
      <c r="Q137" s="153">
        <f t="shared" si="30"/>
        <v>0</v>
      </c>
    </row>
    <row r="138" spans="1:17" outlineLevel="1" x14ac:dyDescent="0.25">
      <c r="A138" s="30" t="s">
        <v>171</v>
      </c>
      <c r="B138" s="444" t="s">
        <v>156</v>
      </c>
      <c r="C138" s="158">
        <f>ROUND('1. Статистика'!D187*$G$138,3)</f>
        <v>0</v>
      </c>
      <c r="D138" s="159">
        <f>ROUND(G138-(C138+E138+F138),3)</f>
        <v>0</v>
      </c>
      <c r="E138" s="159">
        <f>ROUND('1. Статистика'!F187*$G$138,3)</f>
        <v>0</v>
      </c>
      <c r="F138" s="160">
        <f>ROUND('1. Статистика'!G187*$G$138,3)</f>
        <v>0</v>
      </c>
      <c r="G138" s="239">
        <f>ROUND(G$68*G139,3)</f>
        <v>0</v>
      </c>
      <c r="H138" s="158">
        <f>ROUND('1. Статистика'!D187*$L$138,3)</f>
        <v>0</v>
      </c>
      <c r="I138" s="159">
        <f>ROUND(L138-(H138+J138+K138),3)</f>
        <v>0</v>
      </c>
      <c r="J138" s="159">
        <f>ROUND('1. Статистика'!F187*$L$138,3)</f>
        <v>0</v>
      </c>
      <c r="K138" s="160">
        <f>ROUND('1. Статистика'!G187*$L$138,3)</f>
        <v>0</v>
      </c>
      <c r="L138" s="239">
        <f>ROUND(L$68*L139,3)</f>
        <v>0</v>
      </c>
      <c r="M138" s="158">
        <f>ROUND('1. Статистика'!D187*$Q$138,3)</f>
        <v>0</v>
      </c>
      <c r="N138" s="159">
        <f>ROUND(Q138-(M138+O138+P138),3)</f>
        <v>0</v>
      </c>
      <c r="O138" s="159">
        <f>ROUND('1. Статистика'!F187*$Q$138,3)</f>
        <v>0</v>
      </c>
      <c r="P138" s="160">
        <f>ROUND('1. Статистика'!G187*$Q$138,3)</f>
        <v>0</v>
      </c>
      <c r="Q138" s="239">
        <f>ROUND(Q$68*Q139,3)</f>
        <v>0</v>
      </c>
    </row>
    <row r="139" spans="1:17" s="23" customFormat="1" outlineLevel="2" x14ac:dyDescent="0.25">
      <c r="A139" s="22" t="s">
        <v>98</v>
      </c>
      <c r="B139" s="445" t="s">
        <v>157</v>
      </c>
      <c r="C139" s="162"/>
      <c r="D139" s="163"/>
      <c r="E139" s="163"/>
      <c r="F139" s="164"/>
      <c r="G139" s="552">
        <f>ROUND(IFERROR(('1. Статистика'!C91+'1. Статистика'!H91+'1. Статистика'!M91)/('1. Статистика'!C67+'1. Статистика'!H67+'1. Статистика'!M67),0),3)</f>
        <v>0</v>
      </c>
      <c r="H139" s="162"/>
      <c r="I139" s="163"/>
      <c r="J139" s="163"/>
      <c r="K139" s="164"/>
      <c r="L139" s="552">
        <f>ROUND(G139,3)</f>
        <v>0</v>
      </c>
      <c r="M139" s="162"/>
      <c r="N139" s="163"/>
      <c r="O139" s="163"/>
      <c r="P139" s="166"/>
      <c r="Q139" s="552">
        <f>ROUND(G139,3)</f>
        <v>0</v>
      </c>
    </row>
    <row r="140" spans="1:17" outlineLevel="1" x14ac:dyDescent="0.25">
      <c r="A140" s="30" t="s">
        <v>172</v>
      </c>
      <c r="B140" s="444" t="s">
        <v>156</v>
      </c>
      <c r="C140" s="158">
        <f>ROUND('1. Статистика'!D188*$G$140,3)</f>
        <v>0</v>
      </c>
      <c r="D140" s="159">
        <f>ROUND(G140-(C140+E140+F140),3)</f>
        <v>0</v>
      </c>
      <c r="E140" s="159">
        <f>ROUND('1. Статистика'!F188*$G$140,3)</f>
        <v>0</v>
      </c>
      <c r="F140" s="160">
        <f>ROUND('1. Статистика'!G188*$G$140,3)</f>
        <v>0</v>
      </c>
      <c r="G140" s="239">
        <f>ROUND(G$69*G141,3)</f>
        <v>0</v>
      </c>
      <c r="H140" s="158">
        <f>ROUND('1. Статистика'!D188*$L$140,3)</f>
        <v>0</v>
      </c>
      <c r="I140" s="159">
        <f>ROUND(L140-(H140+J140+K140),3)</f>
        <v>0</v>
      </c>
      <c r="J140" s="159">
        <f>ROUND('1. Статистика'!F188*$L$140,3)</f>
        <v>0</v>
      </c>
      <c r="K140" s="160">
        <f>ROUND('1. Статистика'!G188*$L$140,3)</f>
        <v>0</v>
      </c>
      <c r="L140" s="239">
        <f>ROUND(L$69*L141,3)</f>
        <v>0</v>
      </c>
      <c r="M140" s="158">
        <f>ROUND('1. Статистика'!D188*$Q$140,3)</f>
        <v>0</v>
      </c>
      <c r="N140" s="159">
        <f>ROUND(Q140-(M140+O140+P140),3)</f>
        <v>0</v>
      </c>
      <c r="O140" s="159">
        <f>ROUND('1. Статистика'!F188*$Q$140,3)</f>
        <v>0</v>
      </c>
      <c r="P140" s="160">
        <f>ROUND('1. Статистика'!G188*$Q$140,3)</f>
        <v>0</v>
      </c>
      <c r="Q140" s="239">
        <f>ROUND(Q$69*Q141,3)</f>
        <v>0</v>
      </c>
    </row>
    <row r="141" spans="1:17" s="23" customFormat="1" outlineLevel="2" x14ac:dyDescent="0.25">
      <c r="A141" s="22" t="s">
        <v>98</v>
      </c>
      <c r="B141" s="445" t="s">
        <v>157</v>
      </c>
      <c r="C141" s="162"/>
      <c r="D141" s="163"/>
      <c r="E141" s="163"/>
      <c r="F141" s="164"/>
      <c r="G141" s="552">
        <f>ROUND(IFERROR(('1. Статистика'!C92+'1. Статистика'!H92+'1. Статистика'!M92)/('1. Статистика'!C68+'1. Статистика'!H68+'1. Статистика'!M68),0),3)</f>
        <v>0</v>
      </c>
      <c r="H141" s="162"/>
      <c r="I141" s="163"/>
      <c r="J141" s="163"/>
      <c r="K141" s="164"/>
      <c r="L141" s="552">
        <f>ROUND(G141,3)</f>
        <v>0</v>
      </c>
      <c r="M141" s="162"/>
      <c r="N141" s="163"/>
      <c r="O141" s="163"/>
      <c r="P141" s="166"/>
      <c r="Q141" s="552">
        <f>ROUND(G141,3)</f>
        <v>0</v>
      </c>
    </row>
    <row r="142" spans="1:17" outlineLevel="1" x14ac:dyDescent="0.25">
      <c r="A142" s="30" t="s">
        <v>173</v>
      </c>
      <c r="B142" s="444" t="s">
        <v>156</v>
      </c>
      <c r="C142" s="158">
        <f>ROUND('1. Статистика'!D189*$G$142,3)</f>
        <v>0</v>
      </c>
      <c r="D142" s="159">
        <f>ROUND(G142-(C142+E142+F142),3)</f>
        <v>0</v>
      </c>
      <c r="E142" s="159">
        <f>ROUND('1. Статистика'!F189*$G$142,3)</f>
        <v>0</v>
      </c>
      <c r="F142" s="160">
        <f>ROUND('1. Статистика'!G189*$G$142,3)</f>
        <v>0</v>
      </c>
      <c r="G142" s="239">
        <f>ROUND(G$70*G143,3)</f>
        <v>0</v>
      </c>
      <c r="H142" s="158">
        <f>ROUND('1. Статистика'!D189*$L$142,3)</f>
        <v>0</v>
      </c>
      <c r="I142" s="159">
        <f>ROUND(L142-(H142+J142+K142),3)</f>
        <v>0</v>
      </c>
      <c r="J142" s="159">
        <f>ROUND('1. Статистика'!F189*$L$142,3)</f>
        <v>0</v>
      </c>
      <c r="K142" s="160">
        <f>ROUND('1. Статистика'!G189*$L$142,3)</f>
        <v>0</v>
      </c>
      <c r="L142" s="239">
        <f>ROUND(L$70*L143,3)</f>
        <v>0</v>
      </c>
      <c r="M142" s="158">
        <f>ROUND('1. Статистика'!D189*$Q$142,3)</f>
        <v>0</v>
      </c>
      <c r="N142" s="159">
        <f>ROUND(Q142-(M142+O142+P142),3)</f>
        <v>0</v>
      </c>
      <c r="O142" s="159">
        <f>ROUND('1. Статистика'!F189*$Q$142,3)</f>
        <v>0</v>
      </c>
      <c r="P142" s="160">
        <f>ROUND('1. Статистика'!G189*$Q$142,3)</f>
        <v>0</v>
      </c>
      <c r="Q142" s="239">
        <f>ROUND(Q$70*Q143,3)</f>
        <v>0</v>
      </c>
    </row>
    <row r="143" spans="1:17" s="23" customFormat="1" outlineLevel="2" x14ac:dyDescent="0.25">
      <c r="A143" s="22" t="s">
        <v>98</v>
      </c>
      <c r="B143" s="445" t="s">
        <v>157</v>
      </c>
      <c r="C143" s="162"/>
      <c r="D143" s="163"/>
      <c r="E143" s="163"/>
      <c r="F143" s="164"/>
      <c r="G143" s="552">
        <f>ROUND(IFERROR(('1. Статистика'!C93+'1. Статистика'!H93+'1. Статистика'!M93)/('1. Статистика'!C69+'1. Статистика'!H69+'1. Статистика'!M69),0),3)</f>
        <v>0</v>
      </c>
      <c r="H143" s="162"/>
      <c r="I143" s="163"/>
      <c r="J143" s="163"/>
      <c r="K143" s="164"/>
      <c r="L143" s="552">
        <f>ROUND(G143,3)</f>
        <v>0</v>
      </c>
      <c r="M143" s="162"/>
      <c r="N143" s="163"/>
      <c r="O143" s="163"/>
      <c r="P143" s="166"/>
      <c r="Q143" s="552">
        <f>ROUND(G143,3)</f>
        <v>0</v>
      </c>
    </row>
    <row r="144" spans="1:17" outlineLevel="1" x14ac:dyDescent="0.25">
      <c r="A144" s="30" t="s">
        <v>175</v>
      </c>
      <c r="B144" s="444" t="s">
        <v>156</v>
      </c>
      <c r="C144" s="158">
        <f>ROUND('1. Статистика'!D190*$G$144,3)</f>
        <v>0</v>
      </c>
      <c r="D144" s="159">
        <f>ROUND(G144-(C144+E144+F144),3)</f>
        <v>0</v>
      </c>
      <c r="E144" s="159">
        <f>ROUND('1. Статистика'!F190*$G$144,3)</f>
        <v>0</v>
      </c>
      <c r="F144" s="160">
        <f>ROUND('1. Статистика'!G190*$G$144,3)</f>
        <v>0</v>
      </c>
      <c r="G144" s="239">
        <f>ROUND(G$71*G145,3)</f>
        <v>0</v>
      </c>
      <c r="H144" s="158">
        <f>ROUND('1. Статистика'!D190*$L$144,3)</f>
        <v>0</v>
      </c>
      <c r="I144" s="159">
        <f>ROUND(L144-(H144+J144+K144),3)</f>
        <v>0</v>
      </c>
      <c r="J144" s="159">
        <f>ROUND('1. Статистика'!F190*$L$144,3)</f>
        <v>0</v>
      </c>
      <c r="K144" s="160">
        <f>ROUND('1. Статистика'!G190*$L$144,3)</f>
        <v>0</v>
      </c>
      <c r="L144" s="239">
        <f>ROUND(L$71*L145,3)</f>
        <v>0</v>
      </c>
      <c r="M144" s="158">
        <f>ROUND('1. Статистика'!D190*$Q$144,3)</f>
        <v>0</v>
      </c>
      <c r="N144" s="159">
        <f>ROUND(Q144-(M144+O144+P144),3)</f>
        <v>0</v>
      </c>
      <c r="O144" s="159">
        <f>ROUND('1. Статистика'!F190*$Q$144,3)</f>
        <v>0</v>
      </c>
      <c r="P144" s="160">
        <f>ROUND('1. Статистика'!G190*$Q$144,3)</f>
        <v>0</v>
      </c>
      <c r="Q144" s="239">
        <f>ROUND(Q$71*Q145,3)</f>
        <v>0</v>
      </c>
    </row>
    <row r="145" spans="1:17" s="23" customFormat="1" outlineLevel="2" x14ac:dyDescent="0.25">
      <c r="A145" s="22" t="s">
        <v>98</v>
      </c>
      <c r="B145" s="445" t="s">
        <v>157</v>
      </c>
      <c r="C145" s="162"/>
      <c r="D145" s="163"/>
      <c r="E145" s="163"/>
      <c r="F145" s="164"/>
      <c r="G145" s="552">
        <f>ROUND(IFERROR(('1. Статистика'!C94+'1. Статистика'!H94+'1. Статистика'!M94)/('1. Статистика'!C70+'1. Статистика'!H70+'1. Статистика'!M70),0),3)</f>
        <v>0</v>
      </c>
      <c r="H145" s="162"/>
      <c r="I145" s="163"/>
      <c r="J145" s="163"/>
      <c r="K145" s="164"/>
      <c r="L145" s="552">
        <f>ROUND(G145,3)</f>
        <v>0</v>
      </c>
      <c r="M145" s="162"/>
      <c r="N145" s="163"/>
      <c r="O145" s="163"/>
      <c r="P145" s="166"/>
      <c r="Q145" s="552">
        <f>ROUND(G145,3)</f>
        <v>0</v>
      </c>
    </row>
    <row r="146" spans="1:17" outlineLevel="1" x14ac:dyDescent="0.25">
      <c r="A146" s="30" t="s">
        <v>174</v>
      </c>
      <c r="B146" s="444" t="s">
        <v>156</v>
      </c>
      <c r="C146" s="158">
        <f>ROUND('1. Статистика'!D191*$G$146,3)</f>
        <v>0</v>
      </c>
      <c r="D146" s="159">
        <f>ROUND(G146-(C146+E146+F146),3)</f>
        <v>0</v>
      </c>
      <c r="E146" s="159">
        <f>ROUND('1. Статистика'!F191*$G$146,3)</f>
        <v>0</v>
      </c>
      <c r="F146" s="160">
        <f>ROUND('1. Статистика'!G191*$G$146,3)</f>
        <v>0</v>
      </c>
      <c r="G146" s="239">
        <f>ROUND(G$72*G147,3)</f>
        <v>0</v>
      </c>
      <c r="H146" s="158">
        <f>ROUND('1. Статистика'!D191*$L$146,3)</f>
        <v>0</v>
      </c>
      <c r="I146" s="159">
        <f>ROUND(L146-(H146+J146+K146),3)</f>
        <v>0</v>
      </c>
      <c r="J146" s="159">
        <f>ROUND('1. Статистика'!F191*$L$146,3)</f>
        <v>0</v>
      </c>
      <c r="K146" s="160">
        <f>ROUND('1. Статистика'!G191*$L$146,3)</f>
        <v>0</v>
      </c>
      <c r="L146" s="239">
        <f>ROUND(L$72*L147,3)</f>
        <v>0</v>
      </c>
      <c r="M146" s="158">
        <f>ROUND('1. Статистика'!D191*$Q$146,3)</f>
        <v>0</v>
      </c>
      <c r="N146" s="159">
        <f>ROUND(Q146-(M146+O146+P146),3)</f>
        <v>0</v>
      </c>
      <c r="O146" s="159">
        <f>ROUND('1. Статистика'!F191*$Q$146,3)</f>
        <v>0</v>
      </c>
      <c r="P146" s="160">
        <f>ROUND('1. Статистика'!G191*$Q$146,3)</f>
        <v>0</v>
      </c>
      <c r="Q146" s="239">
        <f>ROUND(Q$72*Q147,3)</f>
        <v>0</v>
      </c>
    </row>
    <row r="147" spans="1:17" s="23" customFormat="1" outlineLevel="2" x14ac:dyDescent="0.25">
      <c r="A147" s="22" t="s">
        <v>98</v>
      </c>
      <c r="B147" s="445" t="s">
        <v>157</v>
      </c>
      <c r="C147" s="162"/>
      <c r="D147" s="163"/>
      <c r="E147" s="163"/>
      <c r="F147" s="164"/>
      <c r="G147" s="552">
        <f>ROUND(IFERROR(('1. Статистика'!C95+'1. Статистика'!H95+'1. Статистика'!M95)/('1. Статистика'!C71+'1. Статистика'!H71+'1. Статистика'!M71),0),3)</f>
        <v>0</v>
      </c>
      <c r="H147" s="162"/>
      <c r="I147" s="163"/>
      <c r="J147" s="163"/>
      <c r="K147" s="164"/>
      <c r="L147" s="552">
        <f>ROUND(G147,3)</f>
        <v>0</v>
      </c>
      <c r="M147" s="162"/>
      <c r="N147" s="163"/>
      <c r="O147" s="163"/>
      <c r="P147" s="166"/>
      <c r="Q147" s="552">
        <f>ROUND(G147,3)</f>
        <v>0</v>
      </c>
    </row>
    <row r="148" spans="1:17" s="34" customFormat="1" x14ac:dyDescent="0.25">
      <c r="A148" s="233" t="s">
        <v>178</v>
      </c>
      <c r="B148" s="447" t="s">
        <v>156</v>
      </c>
      <c r="C148" s="234">
        <f t="shared" ref="C148:Q148" si="31">ROUND(C149+C152+C155+C158+C161,3)</f>
        <v>0</v>
      </c>
      <c r="D148" s="235">
        <f t="shared" si="31"/>
        <v>0</v>
      </c>
      <c r="E148" s="235">
        <f t="shared" si="31"/>
        <v>0</v>
      </c>
      <c r="F148" s="236">
        <f t="shared" si="31"/>
        <v>0</v>
      </c>
      <c r="G148" s="153">
        <f t="shared" si="31"/>
        <v>0</v>
      </c>
      <c r="H148" s="234">
        <f t="shared" si="31"/>
        <v>0</v>
      </c>
      <c r="I148" s="235">
        <f t="shared" si="31"/>
        <v>0</v>
      </c>
      <c r="J148" s="235">
        <f t="shared" si="31"/>
        <v>0</v>
      </c>
      <c r="K148" s="236">
        <f t="shared" si="31"/>
        <v>0</v>
      </c>
      <c r="L148" s="153">
        <f t="shared" si="31"/>
        <v>0</v>
      </c>
      <c r="M148" s="234">
        <f t="shared" si="31"/>
        <v>0</v>
      </c>
      <c r="N148" s="235">
        <f t="shared" si="31"/>
        <v>0</v>
      </c>
      <c r="O148" s="235">
        <f t="shared" si="31"/>
        <v>0</v>
      </c>
      <c r="P148" s="237">
        <f t="shared" si="31"/>
        <v>0</v>
      </c>
      <c r="Q148" s="153">
        <f t="shared" si="31"/>
        <v>0</v>
      </c>
    </row>
    <row r="149" spans="1:17" outlineLevel="1" x14ac:dyDescent="0.25">
      <c r="A149" s="20" t="s">
        <v>171</v>
      </c>
      <c r="B149" s="444" t="s">
        <v>156</v>
      </c>
      <c r="C149" s="158">
        <f t="shared" ref="C149:Q149" si="32">ROUND(C150+C151,3)</f>
        <v>0</v>
      </c>
      <c r="D149" s="159">
        <f t="shared" si="32"/>
        <v>0</v>
      </c>
      <c r="E149" s="159">
        <f t="shared" si="32"/>
        <v>0</v>
      </c>
      <c r="F149" s="160">
        <f t="shared" si="32"/>
        <v>0</v>
      </c>
      <c r="G149" s="240">
        <f t="shared" si="32"/>
        <v>0</v>
      </c>
      <c r="H149" s="158">
        <f t="shared" si="32"/>
        <v>0</v>
      </c>
      <c r="I149" s="159">
        <f t="shared" si="32"/>
        <v>0</v>
      </c>
      <c r="J149" s="159">
        <f t="shared" si="32"/>
        <v>0</v>
      </c>
      <c r="K149" s="160">
        <f t="shared" si="32"/>
        <v>0</v>
      </c>
      <c r="L149" s="240">
        <f t="shared" si="32"/>
        <v>0</v>
      </c>
      <c r="M149" s="158">
        <f t="shared" si="32"/>
        <v>0</v>
      </c>
      <c r="N149" s="159">
        <f t="shared" si="32"/>
        <v>0</v>
      </c>
      <c r="O149" s="159">
        <f t="shared" si="32"/>
        <v>0</v>
      </c>
      <c r="P149" s="161">
        <f t="shared" si="32"/>
        <v>0</v>
      </c>
      <c r="Q149" s="240">
        <f t="shared" si="32"/>
        <v>0</v>
      </c>
    </row>
    <row r="150" spans="1:17" s="23" customFormat="1" outlineLevel="2" x14ac:dyDescent="0.25">
      <c r="A150" s="22" t="s">
        <v>99</v>
      </c>
      <c r="B150" s="445" t="s">
        <v>156</v>
      </c>
      <c r="C150" s="173">
        <f>ROUND('1. Статистика'!N97,3)</f>
        <v>0</v>
      </c>
      <c r="D150" s="174">
        <f>ROUND('1. Статистика'!O97,3)</f>
        <v>0</v>
      </c>
      <c r="E150" s="174">
        <f>ROUND('1. Статистика'!P97,3)</f>
        <v>0</v>
      </c>
      <c r="F150" s="175">
        <f>ROUND('1. Статистика'!Q97,3)</f>
        <v>0</v>
      </c>
      <c r="G150" s="165">
        <f>ROUND(SUM(C150:F150),3)</f>
        <v>0</v>
      </c>
      <c r="H150" s="173">
        <f>ROUND(C149,3)</f>
        <v>0</v>
      </c>
      <c r="I150" s="173">
        <f>ROUND(D149,3)</f>
        <v>0</v>
      </c>
      <c r="J150" s="173">
        <f>ROUND(E149,3)</f>
        <v>0</v>
      </c>
      <c r="K150" s="173">
        <f>ROUND(F149,3)</f>
        <v>0</v>
      </c>
      <c r="L150" s="165">
        <f>ROUND(SUM(H150:K150),3)</f>
        <v>0</v>
      </c>
      <c r="M150" s="173">
        <f>ROUND(H149,3)</f>
        <v>0</v>
      </c>
      <c r="N150" s="173">
        <f>ROUND(I149,3)</f>
        <v>0</v>
      </c>
      <c r="O150" s="173">
        <f>ROUND(J149,3)</f>
        <v>0</v>
      </c>
      <c r="P150" s="173">
        <f>ROUND(K149,3)</f>
        <v>0</v>
      </c>
      <c r="Q150" s="165">
        <f>ROUND(SUM(M150:P150),3)</f>
        <v>0</v>
      </c>
    </row>
    <row r="151" spans="1:17" s="23" customFormat="1" outlineLevel="2" x14ac:dyDescent="0.25">
      <c r="A151" s="22" t="s">
        <v>100</v>
      </c>
      <c r="B151" s="445" t="s">
        <v>156</v>
      </c>
      <c r="C151" s="466"/>
      <c r="D151" s="467"/>
      <c r="E151" s="467"/>
      <c r="F151" s="468"/>
      <c r="G151" s="165">
        <f>ROUND(SUM(C151:F151),3)</f>
        <v>0</v>
      </c>
      <c r="H151" s="466"/>
      <c r="I151" s="467"/>
      <c r="J151" s="467"/>
      <c r="K151" s="468"/>
      <c r="L151" s="165">
        <f>ROUND(SUM(H151:K151),3)</f>
        <v>0</v>
      </c>
      <c r="M151" s="466"/>
      <c r="N151" s="467"/>
      <c r="O151" s="467"/>
      <c r="P151" s="469"/>
      <c r="Q151" s="165">
        <f>ROUND(SUM(M151:P151),3)</f>
        <v>0</v>
      </c>
    </row>
    <row r="152" spans="1:17" outlineLevel="1" x14ac:dyDescent="0.25">
      <c r="A152" s="20" t="s">
        <v>172</v>
      </c>
      <c r="B152" s="444" t="s">
        <v>156</v>
      </c>
      <c r="C152" s="158">
        <f t="shared" ref="C152:Q152" si="33">ROUND(C153+C154,3)</f>
        <v>0</v>
      </c>
      <c r="D152" s="159">
        <f t="shared" si="33"/>
        <v>0</v>
      </c>
      <c r="E152" s="159">
        <f t="shared" si="33"/>
        <v>0</v>
      </c>
      <c r="F152" s="160">
        <f t="shared" si="33"/>
        <v>0</v>
      </c>
      <c r="G152" s="240">
        <f t="shared" si="33"/>
        <v>0</v>
      </c>
      <c r="H152" s="158">
        <f t="shared" si="33"/>
        <v>0</v>
      </c>
      <c r="I152" s="159">
        <f t="shared" si="33"/>
        <v>0</v>
      </c>
      <c r="J152" s="159">
        <f t="shared" si="33"/>
        <v>0</v>
      </c>
      <c r="K152" s="160">
        <f t="shared" si="33"/>
        <v>0</v>
      </c>
      <c r="L152" s="240">
        <f t="shared" si="33"/>
        <v>0</v>
      </c>
      <c r="M152" s="158">
        <f t="shared" si="33"/>
        <v>0</v>
      </c>
      <c r="N152" s="159">
        <f t="shared" si="33"/>
        <v>0</v>
      </c>
      <c r="O152" s="159">
        <f t="shared" si="33"/>
        <v>0</v>
      </c>
      <c r="P152" s="161">
        <f t="shared" si="33"/>
        <v>0</v>
      </c>
      <c r="Q152" s="240">
        <f t="shared" si="33"/>
        <v>0</v>
      </c>
    </row>
    <row r="153" spans="1:17" s="23" customFormat="1" outlineLevel="2" x14ac:dyDescent="0.25">
      <c r="A153" s="22" t="s">
        <v>99</v>
      </c>
      <c r="B153" s="445" t="s">
        <v>156</v>
      </c>
      <c r="C153" s="173">
        <f>ROUND('1. Статистика'!N98,3)</f>
        <v>0</v>
      </c>
      <c r="D153" s="174">
        <f>ROUND('1. Статистика'!O98,3)</f>
        <v>0</v>
      </c>
      <c r="E153" s="174">
        <f>ROUND('1. Статистика'!P98,3)</f>
        <v>0</v>
      </c>
      <c r="F153" s="175">
        <f>ROUND('1. Статистика'!Q98,3)</f>
        <v>0</v>
      </c>
      <c r="G153" s="165">
        <f>ROUND(SUM(C153:F153),3)</f>
        <v>0</v>
      </c>
      <c r="H153" s="173">
        <f>ROUND(C152,3)</f>
        <v>0</v>
      </c>
      <c r="I153" s="173">
        <f>ROUND(D152,3)</f>
        <v>0</v>
      </c>
      <c r="J153" s="173">
        <f>ROUND(E152,3)</f>
        <v>0</v>
      </c>
      <c r="K153" s="173">
        <f>ROUND(F152,3)</f>
        <v>0</v>
      </c>
      <c r="L153" s="165">
        <f>ROUND(SUM(H153:K153),3)</f>
        <v>0</v>
      </c>
      <c r="M153" s="173">
        <f>ROUND(H152,3)</f>
        <v>0</v>
      </c>
      <c r="N153" s="173">
        <f>ROUND(I152,3)</f>
        <v>0</v>
      </c>
      <c r="O153" s="173">
        <f>ROUND(J152,3)</f>
        <v>0</v>
      </c>
      <c r="P153" s="173">
        <f>ROUND(K152,3)</f>
        <v>0</v>
      </c>
      <c r="Q153" s="165">
        <f>ROUND(SUM(M153:P153),3)</f>
        <v>0</v>
      </c>
    </row>
    <row r="154" spans="1:17" s="23" customFormat="1" outlineLevel="2" x14ac:dyDescent="0.25">
      <c r="A154" s="22" t="s">
        <v>100</v>
      </c>
      <c r="B154" s="445" t="s">
        <v>156</v>
      </c>
      <c r="C154" s="466"/>
      <c r="D154" s="467"/>
      <c r="E154" s="467"/>
      <c r="F154" s="468"/>
      <c r="G154" s="165">
        <f>ROUND(SUM(C154:F154),3)</f>
        <v>0</v>
      </c>
      <c r="H154" s="466"/>
      <c r="I154" s="467"/>
      <c r="J154" s="467"/>
      <c r="K154" s="468"/>
      <c r="L154" s="165">
        <f>ROUND(SUM(H154:K154),3)</f>
        <v>0</v>
      </c>
      <c r="M154" s="466"/>
      <c r="N154" s="467"/>
      <c r="O154" s="467"/>
      <c r="P154" s="469"/>
      <c r="Q154" s="165">
        <f>ROUND(SUM(M154:P154),3)</f>
        <v>0</v>
      </c>
    </row>
    <row r="155" spans="1:17" outlineLevel="1" x14ac:dyDescent="0.25">
      <c r="A155" s="20" t="s">
        <v>173</v>
      </c>
      <c r="B155" s="444" t="s">
        <v>156</v>
      </c>
      <c r="C155" s="158">
        <f t="shared" ref="C155:Q155" si="34">ROUND(C156+C157,3)</f>
        <v>0</v>
      </c>
      <c r="D155" s="159">
        <f t="shared" si="34"/>
        <v>0</v>
      </c>
      <c r="E155" s="159">
        <f t="shared" si="34"/>
        <v>0</v>
      </c>
      <c r="F155" s="160">
        <f t="shared" si="34"/>
        <v>0</v>
      </c>
      <c r="G155" s="240">
        <f t="shared" si="34"/>
        <v>0</v>
      </c>
      <c r="H155" s="158">
        <f t="shared" si="34"/>
        <v>0</v>
      </c>
      <c r="I155" s="159">
        <f t="shared" si="34"/>
        <v>0</v>
      </c>
      <c r="J155" s="159">
        <f t="shared" si="34"/>
        <v>0</v>
      </c>
      <c r="K155" s="160">
        <f t="shared" si="34"/>
        <v>0</v>
      </c>
      <c r="L155" s="240">
        <f t="shared" si="34"/>
        <v>0</v>
      </c>
      <c r="M155" s="158">
        <f t="shared" si="34"/>
        <v>0</v>
      </c>
      <c r="N155" s="159">
        <f t="shared" si="34"/>
        <v>0</v>
      </c>
      <c r="O155" s="159">
        <f t="shared" si="34"/>
        <v>0</v>
      </c>
      <c r="P155" s="161">
        <f t="shared" si="34"/>
        <v>0</v>
      </c>
      <c r="Q155" s="240">
        <f t="shared" si="34"/>
        <v>0</v>
      </c>
    </row>
    <row r="156" spans="1:17" s="23" customFormat="1" outlineLevel="2" x14ac:dyDescent="0.25">
      <c r="A156" s="22" t="s">
        <v>99</v>
      </c>
      <c r="B156" s="445" t="s">
        <v>156</v>
      </c>
      <c r="C156" s="173">
        <f>ROUND('1. Статистика'!N99,3)</f>
        <v>0</v>
      </c>
      <c r="D156" s="174">
        <f>ROUND('1. Статистика'!O99,3)</f>
        <v>0</v>
      </c>
      <c r="E156" s="174">
        <f>ROUND('1. Статистика'!P99,3)</f>
        <v>0</v>
      </c>
      <c r="F156" s="175">
        <f>ROUND('1. Статистика'!Q99,3)</f>
        <v>0</v>
      </c>
      <c r="G156" s="165">
        <f>ROUND(SUM(C156:F156),3)</f>
        <v>0</v>
      </c>
      <c r="H156" s="173">
        <f>ROUND(C155,3)</f>
        <v>0</v>
      </c>
      <c r="I156" s="173">
        <f>ROUND(D155,3)</f>
        <v>0</v>
      </c>
      <c r="J156" s="173">
        <f>ROUND(E155,3)</f>
        <v>0</v>
      </c>
      <c r="K156" s="173">
        <f>ROUND(F155,3)</f>
        <v>0</v>
      </c>
      <c r="L156" s="165">
        <f>ROUND(SUM(H156:K156),3)</f>
        <v>0</v>
      </c>
      <c r="M156" s="173">
        <f>ROUND(H155,3)</f>
        <v>0</v>
      </c>
      <c r="N156" s="173">
        <f>ROUND(I155,3)</f>
        <v>0</v>
      </c>
      <c r="O156" s="173">
        <f>ROUND(J155,3)</f>
        <v>0</v>
      </c>
      <c r="P156" s="173">
        <f>ROUND(K155,3)</f>
        <v>0</v>
      </c>
      <c r="Q156" s="165">
        <f>ROUND(SUM(M156:P156),3)</f>
        <v>0</v>
      </c>
    </row>
    <row r="157" spans="1:17" s="23" customFormat="1" outlineLevel="2" x14ac:dyDescent="0.25">
      <c r="A157" s="22" t="s">
        <v>100</v>
      </c>
      <c r="B157" s="445" t="s">
        <v>156</v>
      </c>
      <c r="C157" s="466"/>
      <c r="D157" s="467"/>
      <c r="E157" s="467"/>
      <c r="F157" s="468"/>
      <c r="G157" s="165">
        <f>ROUND(SUM(C157:F157),3)</f>
        <v>0</v>
      </c>
      <c r="H157" s="466"/>
      <c r="I157" s="467"/>
      <c r="J157" s="467"/>
      <c r="K157" s="468"/>
      <c r="L157" s="165">
        <f>ROUND(SUM(H157:K157),3)</f>
        <v>0</v>
      </c>
      <c r="M157" s="466"/>
      <c r="N157" s="467"/>
      <c r="O157" s="467"/>
      <c r="P157" s="469"/>
      <c r="Q157" s="165">
        <f>ROUND(SUM(M157:P157),3)</f>
        <v>0</v>
      </c>
    </row>
    <row r="158" spans="1:17" outlineLevel="1" x14ac:dyDescent="0.25">
      <c r="A158" s="20" t="s">
        <v>175</v>
      </c>
      <c r="B158" s="444" t="s">
        <v>156</v>
      </c>
      <c r="C158" s="158">
        <f t="shared" ref="C158:Q158" si="35">ROUND(C159+C160,3)</f>
        <v>0</v>
      </c>
      <c r="D158" s="159">
        <f t="shared" si="35"/>
        <v>0</v>
      </c>
      <c r="E158" s="159">
        <f t="shared" si="35"/>
        <v>0</v>
      </c>
      <c r="F158" s="160">
        <f t="shared" si="35"/>
        <v>0</v>
      </c>
      <c r="G158" s="240">
        <f t="shared" si="35"/>
        <v>0</v>
      </c>
      <c r="H158" s="158">
        <f t="shared" si="35"/>
        <v>0</v>
      </c>
      <c r="I158" s="159">
        <f t="shared" si="35"/>
        <v>0</v>
      </c>
      <c r="J158" s="159">
        <f t="shared" si="35"/>
        <v>0</v>
      </c>
      <c r="K158" s="160">
        <f t="shared" si="35"/>
        <v>0</v>
      </c>
      <c r="L158" s="240">
        <f t="shared" si="35"/>
        <v>0</v>
      </c>
      <c r="M158" s="158">
        <f t="shared" si="35"/>
        <v>0</v>
      </c>
      <c r="N158" s="159">
        <f t="shared" si="35"/>
        <v>0</v>
      </c>
      <c r="O158" s="159">
        <f t="shared" si="35"/>
        <v>0</v>
      </c>
      <c r="P158" s="161">
        <f t="shared" si="35"/>
        <v>0</v>
      </c>
      <c r="Q158" s="240">
        <f t="shared" si="35"/>
        <v>0</v>
      </c>
    </row>
    <row r="159" spans="1:17" s="23" customFormat="1" outlineLevel="2" x14ac:dyDescent="0.25">
      <c r="A159" s="22" t="s">
        <v>99</v>
      </c>
      <c r="B159" s="445" t="s">
        <v>156</v>
      </c>
      <c r="C159" s="173">
        <f>ROUND('1. Статистика'!N100,3)</f>
        <v>0</v>
      </c>
      <c r="D159" s="174">
        <f>ROUND('1. Статистика'!O100,3)</f>
        <v>0</v>
      </c>
      <c r="E159" s="174">
        <f>ROUND('1. Статистика'!P100,3)</f>
        <v>0</v>
      </c>
      <c r="F159" s="175">
        <f>ROUND('1. Статистика'!Q100,3)</f>
        <v>0</v>
      </c>
      <c r="G159" s="165">
        <f>ROUND(SUM(C159:F159),3)</f>
        <v>0</v>
      </c>
      <c r="H159" s="173">
        <f>ROUND(C158,3)</f>
        <v>0</v>
      </c>
      <c r="I159" s="173">
        <f>ROUND(D158,3)</f>
        <v>0</v>
      </c>
      <c r="J159" s="173">
        <f>ROUND(E158,3)</f>
        <v>0</v>
      </c>
      <c r="K159" s="173">
        <f>ROUND(F158,3)</f>
        <v>0</v>
      </c>
      <c r="L159" s="165">
        <f>ROUND(SUM(H159:K159),3)</f>
        <v>0</v>
      </c>
      <c r="M159" s="173">
        <f>ROUND(H158,3)</f>
        <v>0</v>
      </c>
      <c r="N159" s="173">
        <f>ROUND(I158,3)</f>
        <v>0</v>
      </c>
      <c r="O159" s="173">
        <f>ROUND(J158,3)</f>
        <v>0</v>
      </c>
      <c r="P159" s="173">
        <f>ROUND(K158,3)</f>
        <v>0</v>
      </c>
      <c r="Q159" s="165">
        <f>ROUND(SUM(M159:P159),3)</f>
        <v>0</v>
      </c>
    </row>
    <row r="160" spans="1:17" s="23" customFormat="1" outlineLevel="2" x14ac:dyDescent="0.25">
      <c r="A160" s="22" t="s">
        <v>100</v>
      </c>
      <c r="B160" s="445" t="s">
        <v>156</v>
      </c>
      <c r="C160" s="466"/>
      <c r="D160" s="467"/>
      <c r="E160" s="467"/>
      <c r="F160" s="468"/>
      <c r="G160" s="165">
        <f>ROUND(SUM(C160:F160),3)</f>
        <v>0</v>
      </c>
      <c r="H160" s="466"/>
      <c r="I160" s="467"/>
      <c r="J160" s="467"/>
      <c r="K160" s="468"/>
      <c r="L160" s="165">
        <f>ROUND(SUM(H160:K160),3)</f>
        <v>0</v>
      </c>
      <c r="M160" s="466"/>
      <c r="N160" s="467"/>
      <c r="O160" s="467"/>
      <c r="P160" s="469"/>
      <c r="Q160" s="180">
        <f>ROUND(SUM(M160:P160),3)</f>
        <v>0</v>
      </c>
    </row>
    <row r="161" spans="1:17" outlineLevel="1" x14ac:dyDescent="0.25">
      <c r="A161" s="20" t="s">
        <v>174</v>
      </c>
      <c r="B161" s="444" t="s">
        <v>156</v>
      </c>
      <c r="C161" s="158">
        <f t="shared" ref="C161:Q161" si="36">ROUND(C162+C163,3)</f>
        <v>0</v>
      </c>
      <c r="D161" s="159">
        <f t="shared" si="36"/>
        <v>0</v>
      </c>
      <c r="E161" s="159">
        <f t="shared" si="36"/>
        <v>0</v>
      </c>
      <c r="F161" s="160">
        <f t="shared" si="36"/>
        <v>0</v>
      </c>
      <c r="G161" s="240">
        <f t="shared" si="36"/>
        <v>0</v>
      </c>
      <c r="H161" s="158">
        <f t="shared" si="36"/>
        <v>0</v>
      </c>
      <c r="I161" s="159">
        <f t="shared" si="36"/>
        <v>0</v>
      </c>
      <c r="J161" s="159">
        <f t="shared" si="36"/>
        <v>0</v>
      </c>
      <c r="K161" s="160">
        <f t="shared" si="36"/>
        <v>0</v>
      </c>
      <c r="L161" s="240">
        <f t="shared" si="36"/>
        <v>0</v>
      </c>
      <c r="M161" s="158">
        <f t="shared" si="36"/>
        <v>0</v>
      </c>
      <c r="N161" s="159">
        <f t="shared" si="36"/>
        <v>0</v>
      </c>
      <c r="O161" s="159">
        <f t="shared" si="36"/>
        <v>0</v>
      </c>
      <c r="P161" s="161">
        <f t="shared" si="36"/>
        <v>0</v>
      </c>
      <c r="Q161" s="240">
        <f t="shared" si="36"/>
        <v>0</v>
      </c>
    </row>
    <row r="162" spans="1:17" s="23" customFormat="1" outlineLevel="2" x14ac:dyDescent="0.25">
      <c r="A162" s="22" t="s">
        <v>99</v>
      </c>
      <c r="B162" s="445" t="s">
        <v>156</v>
      </c>
      <c r="C162" s="173">
        <f>ROUND('1. Статистика'!N101,3)</f>
        <v>0</v>
      </c>
      <c r="D162" s="174">
        <f>ROUND('1. Статистика'!O101,3)</f>
        <v>0</v>
      </c>
      <c r="E162" s="174">
        <f>ROUND('1. Статистика'!P101,3)</f>
        <v>0</v>
      </c>
      <c r="F162" s="175">
        <f>ROUND('1. Статистика'!Q101,3)</f>
        <v>0</v>
      </c>
      <c r="G162" s="165">
        <f>ROUND(SUM(C162:F162),3)</f>
        <v>0</v>
      </c>
      <c r="H162" s="173">
        <f>ROUND(C161,3)</f>
        <v>0</v>
      </c>
      <c r="I162" s="173">
        <f>ROUND(D161,3)</f>
        <v>0</v>
      </c>
      <c r="J162" s="173">
        <f>ROUND(E161,3)</f>
        <v>0</v>
      </c>
      <c r="K162" s="173">
        <f>ROUND(F161,3)</f>
        <v>0</v>
      </c>
      <c r="L162" s="165">
        <f>ROUND(SUM(H162:K162),3)</f>
        <v>0</v>
      </c>
      <c r="M162" s="173">
        <f>ROUND(H161,3)</f>
        <v>0</v>
      </c>
      <c r="N162" s="173">
        <f>ROUND(I161,3)</f>
        <v>0</v>
      </c>
      <c r="O162" s="173">
        <f>ROUND(J161,3)</f>
        <v>0</v>
      </c>
      <c r="P162" s="173">
        <f>ROUND(K161,3)</f>
        <v>0</v>
      </c>
      <c r="Q162" s="165">
        <f>ROUND(SUM(M162:P162),3)</f>
        <v>0</v>
      </c>
    </row>
    <row r="163" spans="1:17" s="23" customFormat="1" outlineLevel="2" x14ac:dyDescent="0.25">
      <c r="A163" s="22" t="s">
        <v>100</v>
      </c>
      <c r="B163" s="445" t="s">
        <v>156</v>
      </c>
      <c r="C163" s="466"/>
      <c r="D163" s="467"/>
      <c r="E163" s="467"/>
      <c r="F163" s="468"/>
      <c r="G163" s="165">
        <f>ROUND(SUM(C163:F163),3)</f>
        <v>0</v>
      </c>
      <c r="H163" s="466"/>
      <c r="I163" s="467"/>
      <c r="J163" s="467"/>
      <c r="K163" s="468"/>
      <c r="L163" s="165">
        <f>ROUND(SUM(H163:K163),3)</f>
        <v>0</v>
      </c>
      <c r="M163" s="466"/>
      <c r="N163" s="467"/>
      <c r="O163" s="467"/>
      <c r="P163" s="469"/>
      <c r="Q163" s="180">
        <f>ROUND(SUM(M163:P163),3)</f>
        <v>0</v>
      </c>
    </row>
    <row r="164" spans="1:17" s="34" customFormat="1" x14ac:dyDescent="0.25">
      <c r="A164" s="233" t="s">
        <v>179</v>
      </c>
      <c r="B164" s="447" t="s">
        <v>156</v>
      </c>
      <c r="C164" s="234">
        <f t="shared" ref="C164:Q164" si="37">ROUND(C165+C168+C171+C174+C177,3)</f>
        <v>0</v>
      </c>
      <c r="D164" s="235">
        <f t="shared" si="37"/>
        <v>0</v>
      </c>
      <c r="E164" s="235">
        <f t="shared" si="37"/>
        <v>0</v>
      </c>
      <c r="F164" s="236">
        <f t="shared" si="37"/>
        <v>0</v>
      </c>
      <c r="G164" s="153">
        <f t="shared" si="37"/>
        <v>0</v>
      </c>
      <c r="H164" s="234">
        <f t="shared" si="37"/>
        <v>0</v>
      </c>
      <c r="I164" s="235">
        <f t="shared" si="37"/>
        <v>0</v>
      </c>
      <c r="J164" s="235">
        <f t="shared" si="37"/>
        <v>0</v>
      </c>
      <c r="K164" s="236">
        <f t="shared" si="37"/>
        <v>0</v>
      </c>
      <c r="L164" s="153">
        <f t="shared" si="37"/>
        <v>0</v>
      </c>
      <c r="M164" s="234">
        <f t="shared" si="37"/>
        <v>0</v>
      </c>
      <c r="N164" s="235">
        <f t="shared" si="37"/>
        <v>0</v>
      </c>
      <c r="O164" s="235">
        <f t="shared" si="37"/>
        <v>0</v>
      </c>
      <c r="P164" s="237">
        <f t="shared" si="37"/>
        <v>0</v>
      </c>
      <c r="Q164" s="153">
        <f t="shared" si="37"/>
        <v>0</v>
      </c>
    </row>
    <row r="165" spans="1:17" outlineLevel="1" x14ac:dyDescent="0.25">
      <c r="A165" s="20" t="s">
        <v>171</v>
      </c>
      <c r="B165" s="444" t="s">
        <v>156</v>
      </c>
      <c r="C165" s="158">
        <f t="shared" ref="C165:Q165" si="38">ROUND(C166+C167,3)</f>
        <v>0</v>
      </c>
      <c r="D165" s="159">
        <f t="shared" si="38"/>
        <v>0</v>
      </c>
      <c r="E165" s="159">
        <f t="shared" si="38"/>
        <v>0</v>
      </c>
      <c r="F165" s="160">
        <f t="shared" si="38"/>
        <v>0</v>
      </c>
      <c r="G165" s="240">
        <f t="shared" si="38"/>
        <v>0</v>
      </c>
      <c r="H165" s="158">
        <f t="shared" si="38"/>
        <v>0</v>
      </c>
      <c r="I165" s="159">
        <f t="shared" si="38"/>
        <v>0</v>
      </c>
      <c r="J165" s="159">
        <f t="shared" si="38"/>
        <v>0</v>
      </c>
      <c r="K165" s="160">
        <f t="shared" si="38"/>
        <v>0</v>
      </c>
      <c r="L165" s="240">
        <f t="shared" si="38"/>
        <v>0</v>
      </c>
      <c r="M165" s="158">
        <f t="shared" si="38"/>
        <v>0</v>
      </c>
      <c r="N165" s="159">
        <f t="shared" si="38"/>
        <v>0</v>
      </c>
      <c r="O165" s="159">
        <f t="shared" si="38"/>
        <v>0</v>
      </c>
      <c r="P165" s="161">
        <f t="shared" si="38"/>
        <v>0</v>
      </c>
      <c r="Q165" s="242">
        <f t="shared" si="38"/>
        <v>0</v>
      </c>
    </row>
    <row r="166" spans="1:17" s="23" customFormat="1" outlineLevel="2" x14ac:dyDescent="0.25">
      <c r="A166" s="22" t="s">
        <v>101</v>
      </c>
      <c r="B166" s="445" t="s">
        <v>156</v>
      </c>
      <c r="C166" s="173">
        <f>ROUND('1. Статистика'!N103,3)</f>
        <v>0</v>
      </c>
      <c r="D166" s="174">
        <f>ROUND('1. Статистика'!O103,3)</f>
        <v>0</v>
      </c>
      <c r="E166" s="174">
        <f>ROUND('1. Статистика'!P103,3)</f>
        <v>0</v>
      </c>
      <c r="F166" s="175">
        <f>ROUND('1. Статистика'!Q103,3)</f>
        <v>0</v>
      </c>
      <c r="G166" s="165">
        <f>ROUND(SUM(C166:F166),3)</f>
        <v>0</v>
      </c>
      <c r="H166" s="173">
        <f>ROUND(C165,3)</f>
        <v>0</v>
      </c>
      <c r="I166" s="174">
        <f>ROUND(D165,3)</f>
        <v>0</v>
      </c>
      <c r="J166" s="174">
        <f>ROUND(E165,3)</f>
        <v>0</v>
      </c>
      <c r="K166" s="175">
        <f>ROUND(F165,3)</f>
        <v>0</v>
      </c>
      <c r="L166" s="165">
        <f>ROUND(SUM(H166:K166),3)</f>
        <v>0</v>
      </c>
      <c r="M166" s="173">
        <f>ROUND(H165,3)</f>
        <v>0</v>
      </c>
      <c r="N166" s="174">
        <f>ROUND(I165,3)</f>
        <v>0</v>
      </c>
      <c r="O166" s="174">
        <f>ROUND(J165,3)</f>
        <v>0</v>
      </c>
      <c r="P166" s="176">
        <f>ROUND(K165,3)</f>
        <v>0</v>
      </c>
      <c r="Q166" s="180">
        <f>ROUND(SUM(M166:P166),3)</f>
        <v>0</v>
      </c>
    </row>
    <row r="167" spans="1:17" s="23" customFormat="1" ht="30" outlineLevel="2" x14ac:dyDescent="0.25">
      <c r="A167" s="31" t="s">
        <v>102</v>
      </c>
      <c r="B167" s="445" t="s">
        <v>156</v>
      </c>
      <c r="C167" s="466"/>
      <c r="D167" s="467"/>
      <c r="E167" s="467"/>
      <c r="F167" s="468"/>
      <c r="G167" s="165">
        <f>ROUND(SUM(C167:F167),3)</f>
        <v>0</v>
      </c>
      <c r="H167" s="466"/>
      <c r="I167" s="467"/>
      <c r="J167" s="467"/>
      <c r="K167" s="468"/>
      <c r="L167" s="165">
        <f>ROUND(SUM(H167:K167),3)</f>
        <v>0</v>
      </c>
      <c r="M167" s="466"/>
      <c r="N167" s="467"/>
      <c r="O167" s="467"/>
      <c r="P167" s="469"/>
      <c r="Q167" s="180">
        <f>ROUND(SUM(M167:P167),3)</f>
        <v>0</v>
      </c>
    </row>
    <row r="168" spans="1:17" outlineLevel="1" x14ac:dyDescent="0.25">
      <c r="A168" s="20" t="s">
        <v>172</v>
      </c>
      <c r="B168" s="444" t="s">
        <v>156</v>
      </c>
      <c r="C168" s="158">
        <f t="shared" ref="C168:Q168" si="39">ROUND(C169+C170,3)</f>
        <v>0</v>
      </c>
      <c r="D168" s="159">
        <f t="shared" si="39"/>
        <v>0</v>
      </c>
      <c r="E168" s="159">
        <f t="shared" si="39"/>
        <v>0</v>
      </c>
      <c r="F168" s="160">
        <f t="shared" si="39"/>
        <v>0</v>
      </c>
      <c r="G168" s="240">
        <f t="shared" si="39"/>
        <v>0</v>
      </c>
      <c r="H168" s="158">
        <f t="shared" si="39"/>
        <v>0</v>
      </c>
      <c r="I168" s="159">
        <f t="shared" si="39"/>
        <v>0</v>
      </c>
      <c r="J168" s="159">
        <f t="shared" si="39"/>
        <v>0</v>
      </c>
      <c r="K168" s="160">
        <f t="shared" si="39"/>
        <v>0</v>
      </c>
      <c r="L168" s="240">
        <f t="shared" si="39"/>
        <v>0</v>
      </c>
      <c r="M168" s="158">
        <f t="shared" si="39"/>
        <v>0</v>
      </c>
      <c r="N168" s="159">
        <f t="shared" si="39"/>
        <v>0</v>
      </c>
      <c r="O168" s="159">
        <f t="shared" si="39"/>
        <v>0</v>
      </c>
      <c r="P168" s="161">
        <f t="shared" si="39"/>
        <v>0</v>
      </c>
      <c r="Q168" s="242">
        <f t="shared" si="39"/>
        <v>0</v>
      </c>
    </row>
    <row r="169" spans="1:17" s="23" customFormat="1" outlineLevel="2" x14ac:dyDescent="0.25">
      <c r="A169" s="22" t="s">
        <v>101</v>
      </c>
      <c r="B169" s="445" t="s">
        <v>156</v>
      </c>
      <c r="C169" s="173">
        <f>ROUND('1. Статистика'!N104,3)</f>
        <v>0</v>
      </c>
      <c r="D169" s="174">
        <f>ROUND('1. Статистика'!O104,3)</f>
        <v>0</v>
      </c>
      <c r="E169" s="174">
        <f>ROUND('1. Статистика'!P104,3)</f>
        <v>0</v>
      </c>
      <c r="F169" s="175">
        <f>ROUND('1. Статистика'!Q104,3)</f>
        <v>0</v>
      </c>
      <c r="G169" s="165">
        <f>ROUND(SUM(C169:F169),3)</f>
        <v>0</v>
      </c>
      <c r="H169" s="173">
        <f>ROUND(C168,3)</f>
        <v>0</v>
      </c>
      <c r="I169" s="174">
        <f>ROUND(D168,3)</f>
        <v>0</v>
      </c>
      <c r="J169" s="174">
        <f>ROUND(E168,3)</f>
        <v>0</v>
      </c>
      <c r="K169" s="175">
        <f>ROUND(F168,3)</f>
        <v>0</v>
      </c>
      <c r="L169" s="165">
        <f>ROUND(SUM(H169:K169),3)</f>
        <v>0</v>
      </c>
      <c r="M169" s="173">
        <f>ROUND(H168,3)</f>
        <v>0</v>
      </c>
      <c r="N169" s="174">
        <f>ROUND(I168,3)</f>
        <v>0</v>
      </c>
      <c r="O169" s="174">
        <f>ROUND(J168,3)</f>
        <v>0</v>
      </c>
      <c r="P169" s="176">
        <f>ROUND(K168,3)</f>
        <v>0</v>
      </c>
      <c r="Q169" s="180">
        <f>ROUND(SUM(M169:P169),3)</f>
        <v>0</v>
      </c>
    </row>
    <row r="170" spans="1:17" s="23" customFormat="1" ht="30" outlineLevel="2" x14ac:dyDescent="0.25">
      <c r="A170" s="31" t="s">
        <v>102</v>
      </c>
      <c r="B170" s="445" t="s">
        <v>156</v>
      </c>
      <c r="C170" s="466"/>
      <c r="D170" s="467"/>
      <c r="E170" s="467"/>
      <c r="F170" s="468"/>
      <c r="G170" s="165">
        <f>ROUND(SUM(C170:F170),3)</f>
        <v>0</v>
      </c>
      <c r="H170" s="466"/>
      <c r="I170" s="467"/>
      <c r="J170" s="467"/>
      <c r="K170" s="468"/>
      <c r="L170" s="165">
        <f>ROUND(SUM(H170:K170),3)</f>
        <v>0</v>
      </c>
      <c r="M170" s="466"/>
      <c r="N170" s="467"/>
      <c r="O170" s="467"/>
      <c r="P170" s="469"/>
      <c r="Q170" s="180">
        <f>ROUND(SUM(M170:P170),3)</f>
        <v>0</v>
      </c>
    </row>
    <row r="171" spans="1:17" outlineLevel="1" x14ac:dyDescent="0.25">
      <c r="A171" s="20" t="s">
        <v>173</v>
      </c>
      <c r="B171" s="444" t="s">
        <v>156</v>
      </c>
      <c r="C171" s="158">
        <f t="shared" ref="C171:Q171" si="40">ROUND(C172+C173,3)</f>
        <v>0</v>
      </c>
      <c r="D171" s="159">
        <f t="shared" si="40"/>
        <v>0</v>
      </c>
      <c r="E171" s="159">
        <f t="shared" si="40"/>
        <v>0</v>
      </c>
      <c r="F171" s="160">
        <f t="shared" si="40"/>
        <v>0</v>
      </c>
      <c r="G171" s="240">
        <f t="shared" si="40"/>
        <v>0</v>
      </c>
      <c r="H171" s="167">
        <f t="shared" si="40"/>
        <v>0</v>
      </c>
      <c r="I171" s="168">
        <f t="shared" si="40"/>
        <v>0</v>
      </c>
      <c r="J171" s="168">
        <f t="shared" si="40"/>
        <v>0</v>
      </c>
      <c r="K171" s="181">
        <f t="shared" si="40"/>
        <v>0</v>
      </c>
      <c r="L171" s="242">
        <f t="shared" si="40"/>
        <v>0</v>
      </c>
      <c r="M171" s="167">
        <f t="shared" si="40"/>
        <v>0</v>
      </c>
      <c r="N171" s="168">
        <f t="shared" si="40"/>
        <v>0</v>
      </c>
      <c r="O171" s="168">
        <f t="shared" si="40"/>
        <v>0</v>
      </c>
      <c r="P171" s="182">
        <f t="shared" si="40"/>
        <v>0</v>
      </c>
      <c r="Q171" s="242">
        <f t="shared" si="40"/>
        <v>0</v>
      </c>
    </row>
    <row r="172" spans="1:17" s="23" customFormat="1" outlineLevel="2" x14ac:dyDescent="0.25">
      <c r="A172" s="22" t="s">
        <v>101</v>
      </c>
      <c r="B172" s="445" t="s">
        <v>156</v>
      </c>
      <c r="C172" s="173">
        <f>ROUND('1. Статистика'!N105,3)</f>
        <v>0</v>
      </c>
      <c r="D172" s="174">
        <f>ROUND('1. Статистика'!O105,3)</f>
        <v>0</v>
      </c>
      <c r="E172" s="174">
        <f>ROUND('1. Статистика'!P105,3)</f>
        <v>0</v>
      </c>
      <c r="F172" s="175">
        <f>ROUND('1. Статистика'!Q105,3)</f>
        <v>0</v>
      </c>
      <c r="G172" s="165">
        <f>ROUND(SUM(C172:F172),3)</f>
        <v>0</v>
      </c>
      <c r="H172" s="173">
        <f>ROUND(C171,3)</f>
        <v>0</v>
      </c>
      <c r="I172" s="174">
        <f>ROUND(D171,3)</f>
        <v>0</v>
      </c>
      <c r="J172" s="174">
        <f>ROUND(E171,3)</f>
        <v>0</v>
      </c>
      <c r="K172" s="175">
        <f>ROUND(F171,3)</f>
        <v>0</v>
      </c>
      <c r="L172" s="165">
        <f>ROUND(SUM(H172:K172),3)</f>
        <v>0</v>
      </c>
      <c r="M172" s="173">
        <f>ROUND(H171,3)</f>
        <v>0</v>
      </c>
      <c r="N172" s="174">
        <f>ROUND(I171,3)</f>
        <v>0</v>
      </c>
      <c r="O172" s="174">
        <f>ROUND(J171,3)</f>
        <v>0</v>
      </c>
      <c r="P172" s="176">
        <f>ROUND(K171,3)</f>
        <v>0</v>
      </c>
      <c r="Q172" s="180">
        <f>ROUND(SUM(M172:P172),3)</f>
        <v>0</v>
      </c>
    </row>
    <row r="173" spans="1:17" s="23" customFormat="1" ht="30" outlineLevel="2" x14ac:dyDescent="0.25">
      <c r="A173" s="31" t="s">
        <v>102</v>
      </c>
      <c r="B173" s="445" t="s">
        <v>156</v>
      </c>
      <c r="C173" s="466"/>
      <c r="D173" s="467"/>
      <c r="E173" s="467"/>
      <c r="F173" s="468"/>
      <c r="G173" s="165">
        <f>ROUND(SUM(C173:F173),3)</f>
        <v>0</v>
      </c>
      <c r="H173" s="466"/>
      <c r="I173" s="467"/>
      <c r="J173" s="467"/>
      <c r="K173" s="468"/>
      <c r="L173" s="165">
        <f>ROUND(SUM(H173:K173),3)</f>
        <v>0</v>
      </c>
      <c r="M173" s="466"/>
      <c r="N173" s="467"/>
      <c r="O173" s="467"/>
      <c r="P173" s="469"/>
      <c r="Q173" s="180">
        <f>ROUND(SUM(M173:P173),3)</f>
        <v>0</v>
      </c>
    </row>
    <row r="174" spans="1:17" outlineLevel="1" x14ac:dyDescent="0.25">
      <c r="A174" s="20" t="s">
        <v>175</v>
      </c>
      <c r="B174" s="444" t="s">
        <v>156</v>
      </c>
      <c r="C174" s="158">
        <f t="shared" ref="C174:Q174" si="41">ROUND(C175+C176,3)</f>
        <v>0</v>
      </c>
      <c r="D174" s="159">
        <f t="shared" si="41"/>
        <v>0</v>
      </c>
      <c r="E174" s="159">
        <f t="shared" si="41"/>
        <v>0</v>
      </c>
      <c r="F174" s="181">
        <f t="shared" si="41"/>
        <v>0</v>
      </c>
      <c r="G174" s="240">
        <f t="shared" si="41"/>
        <v>0</v>
      </c>
      <c r="H174" s="167">
        <f t="shared" si="41"/>
        <v>0</v>
      </c>
      <c r="I174" s="168">
        <f t="shared" si="41"/>
        <v>0</v>
      </c>
      <c r="J174" s="168">
        <f t="shared" si="41"/>
        <v>0</v>
      </c>
      <c r="K174" s="181">
        <f t="shared" si="41"/>
        <v>0</v>
      </c>
      <c r="L174" s="242">
        <f t="shared" si="41"/>
        <v>0</v>
      </c>
      <c r="M174" s="167">
        <f t="shared" si="41"/>
        <v>0</v>
      </c>
      <c r="N174" s="168">
        <f t="shared" si="41"/>
        <v>0</v>
      </c>
      <c r="O174" s="168">
        <f t="shared" si="41"/>
        <v>0</v>
      </c>
      <c r="P174" s="182">
        <f t="shared" si="41"/>
        <v>0</v>
      </c>
      <c r="Q174" s="242">
        <f t="shared" si="41"/>
        <v>0</v>
      </c>
    </row>
    <row r="175" spans="1:17" s="23" customFormat="1" outlineLevel="2" x14ac:dyDescent="0.25">
      <c r="A175" s="22" t="s">
        <v>101</v>
      </c>
      <c r="B175" s="445" t="s">
        <v>156</v>
      </c>
      <c r="C175" s="173">
        <f>ROUND('1. Статистика'!N106,3)</f>
        <v>0</v>
      </c>
      <c r="D175" s="174">
        <f>ROUND('1. Статистика'!O106,3)</f>
        <v>0</v>
      </c>
      <c r="E175" s="174">
        <f>ROUND('1. Статистика'!P106,3)</f>
        <v>0</v>
      </c>
      <c r="F175" s="175">
        <f>ROUND('1. Статистика'!Q106,3)</f>
        <v>0</v>
      </c>
      <c r="G175" s="165">
        <f>ROUND(SUM(C175:F175),3)</f>
        <v>0</v>
      </c>
      <c r="H175" s="173">
        <f>ROUND(C174,3)</f>
        <v>0</v>
      </c>
      <c r="I175" s="174">
        <f>ROUND(D174,3)</f>
        <v>0</v>
      </c>
      <c r="J175" s="174">
        <f>ROUND(E174,3)</f>
        <v>0</v>
      </c>
      <c r="K175" s="175">
        <f>ROUND(F174,3)</f>
        <v>0</v>
      </c>
      <c r="L175" s="165">
        <f>ROUND(SUM(H175:K175),3)</f>
        <v>0</v>
      </c>
      <c r="M175" s="173">
        <f>ROUND(H174,3)</f>
        <v>0</v>
      </c>
      <c r="N175" s="174">
        <f>ROUND(I174,3)</f>
        <v>0</v>
      </c>
      <c r="O175" s="174">
        <f>ROUND(J174,3)</f>
        <v>0</v>
      </c>
      <c r="P175" s="176">
        <f>ROUND(K174,3)</f>
        <v>0</v>
      </c>
      <c r="Q175" s="180">
        <f>ROUND(SUM(M175:P175),3)</f>
        <v>0</v>
      </c>
    </row>
    <row r="176" spans="1:17" s="23" customFormat="1" ht="30" outlineLevel="2" x14ac:dyDescent="0.25">
      <c r="A176" s="31" t="s">
        <v>102</v>
      </c>
      <c r="B176" s="445" t="s">
        <v>156</v>
      </c>
      <c r="C176" s="466"/>
      <c r="D176" s="467"/>
      <c r="E176" s="467"/>
      <c r="F176" s="468"/>
      <c r="G176" s="165">
        <f>ROUND(SUM(C176:F176),3)</f>
        <v>0</v>
      </c>
      <c r="H176" s="466"/>
      <c r="I176" s="467"/>
      <c r="J176" s="467"/>
      <c r="K176" s="468"/>
      <c r="L176" s="165">
        <f>ROUND(SUM(H176:K176),3)</f>
        <v>0</v>
      </c>
      <c r="M176" s="466"/>
      <c r="N176" s="467"/>
      <c r="O176" s="467"/>
      <c r="P176" s="469"/>
      <c r="Q176" s="180">
        <f>ROUND(SUM(M176:P176),3)</f>
        <v>0</v>
      </c>
    </row>
    <row r="177" spans="1:18" outlineLevel="1" x14ac:dyDescent="0.25">
      <c r="A177" s="20" t="s">
        <v>174</v>
      </c>
      <c r="B177" s="444" t="s">
        <v>156</v>
      </c>
      <c r="C177" s="158">
        <f t="shared" ref="C177:Q177" si="42">ROUND(C178+C179,3)</f>
        <v>0</v>
      </c>
      <c r="D177" s="159">
        <f t="shared" si="42"/>
        <v>0</v>
      </c>
      <c r="E177" s="159">
        <f t="shared" si="42"/>
        <v>0</v>
      </c>
      <c r="F177" s="181">
        <f t="shared" si="42"/>
        <v>0</v>
      </c>
      <c r="G177" s="240">
        <f t="shared" si="42"/>
        <v>0</v>
      </c>
      <c r="H177" s="167">
        <f t="shared" si="42"/>
        <v>0</v>
      </c>
      <c r="I177" s="168">
        <f t="shared" si="42"/>
        <v>0</v>
      </c>
      <c r="J177" s="168">
        <f t="shared" si="42"/>
        <v>0</v>
      </c>
      <c r="K177" s="181">
        <f t="shared" si="42"/>
        <v>0</v>
      </c>
      <c r="L177" s="242">
        <f t="shared" si="42"/>
        <v>0</v>
      </c>
      <c r="M177" s="167">
        <f t="shared" si="42"/>
        <v>0</v>
      </c>
      <c r="N177" s="168">
        <f t="shared" si="42"/>
        <v>0</v>
      </c>
      <c r="O177" s="168">
        <f t="shared" si="42"/>
        <v>0</v>
      </c>
      <c r="P177" s="182">
        <f t="shared" si="42"/>
        <v>0</v>
      </c>
      <c r="Q177" s="242">
        <f t="shared" si="42"/>
        <v>0</v>
      </c>
    </row>
    <row r="178" spans="1:18" s="23" customFormat="1" outlineLevel="2" x14ac:dyDescent="0.25">
      <c r="A178" s="22" t="s">
        <v>101</v>
      </c>
      <c r="B178" s="445" t="s">
        <v>156</v>
      </c>
      <c r="C178" s="173">
        <f>ROUND('1. Статистика'!N107,3)</f>
        <v>0</v>
      </c>
      <c r="D178" s="174">
        <f>ROUND('1. Статистика'!O107,3)</f>
        <v>0</v>
      </c>
      <c r="E178" s="174">
        <f>ROUND('1. Статистика'!P107,3)</f>
        <v>0</v>
      </c>
      <c r="F178" s="175">
        <f>ROUND('1. Статистика'!Q107,3)</f>
        <v>0</v>
      </c>
      <c r="G178" s="165">
        <f>ROUND(SUM(C178:F178),3)</f>
        <v>0</v>
      </c>
      <c r="H178" s="173">
        <f>ROUND(C177,3)</f>
        <v>0</v>
      </c>
      <c r="I178" s="174">
        <f>ROUND(D177,3)</f>
        <v>0</v>
      </c>
      <c r="J178" s="174">
        <f>ROUND(E177,3)</f>
        <v>0</v>
      </c>
      <c r="K178" s="175">
        <f>ROUND(F177,3)</f>
        <v>0</v>
      </c>
      <c r="L178" s="165">
        <f>ROUND(SUM(H178:K178),3)</f>
        <v>0</v>
      </c>
      <c r="M178" s="173">
        <f>ROUND(H177,3)</f>
        <v>0</v>
      </c>
      <c r="N178" s="174">
        <f>ROUND(I177,3)</f>
        <v>0</v>
      </c>
      <c r="O178" s="174">
        <f>ROUND(J177,3)</f>
        <v>0</v>
      </c>
      <c r="P178" s="176">
        <f>ROUND(K177,3)</f>
        <v>0</v>
      </c>
      <c r="Q178" s="180">
        <f>ROUND(SUM(M178:P178),3)</f>
        <v>0</v>
      </c>
    </row>
    <row r="179" spans="1:18" s="23" customFormat="1" ht="30" outlineLevel="2" x14ac:dyDescent="0.25">
      <c r="A179" s="31" t="s">
        <v>102</v>
      </c>
      <c r="B179" s="445" t="s">
        <v>156</v>
      </c>
      <c r="C179" s="466"/>
      <c r="D179" s="467"/>
      <c r="E179" s="467"/>
      <c r="F179" s="468"/>
      <c r="G179" s="165">
        <f>ROUND(SUM(C179:F179),3)</f>
        <v>0</v>
      </c>
      <c r="H179" s="466"/>
      <c r="I179" s="467"/>
      <c r="J179" s="467"/>
      <c r="K179" s="468"/>
      <c r="L179" s="165">
        <f>ROUND(SUM(H179:K179),3)</f>
        <v>0</v>
      </c>
      <c r="M179" s="466"/>
      <c r="N179" s="467"/>
      <c r="O179" s="467"/>
      <c r="P179" s="469"/>
      <c r="Q179" s="180">
        <f>ROUND(SUM(M179:P179),3)</f>
        <v>0</v>
      </c>
    </row>
    <row r="180" spans="1:18" s="3" customFormat="1" ht="15" customHeight="1" x14ac:dyDescent="0.25">
      <c r="A180" s="243" t="s">
        <v>85</v>
      </c>
      <c r="B180" s="450" t="s">
        <v>156</v>
      </c>
      <c r="C180" s="244">
        <f t="shared" ref="C180:Q180" si="43">ROUND(C73+C137+C148+C164,3)</f>
        <v>0</v>
      </c>
      <c r="D180" s="247">
        <f t="shared" si="43"/>
        <v>0</v>
      </c>
      <c r="E180" s="247">
        <f t="shared" si="43"/>
        <v>0</v>
      </c>
      <c r="F180" s="248">
        <f t="shared" si="43"/>
        <v>0</v>
      </c>
      <c r="G180" s="177">
        <f t="shared" si="43"/>
        <v>0</v>
      </c>
      <c r="H180" s="244">
        <f t="shared" si="43"/>
        <v>0</v>
      </c>
      <c r="I180" s="247">
        <f t="shared" si="43"/>
        <v>0</v>
      </c>
      <c r="J180" s="247">
        <f t="shared" si="43"/>
        <v>0</v>
      </c>
      <c r="K180" s="248">
        <f t="shared" si="43"/>
        <v>0</v>
      </c>
      <c r="L180" s="177">
        <f t="shared" si="43"/>
        <v>0</v>
      </c>
      <c r="M180" s="244">
        <f t="shared" si="43"/>
        <v>0</v>
      </c>
      <c r="N180" s="247">
        <f t="shared" si="43"/>
        <v>0</v>
      </c>
      <c r="O180" s="247">
        <f t="shared" si="43"/>
        <v>0</v>
      </c>
      <c r="P180" s="249">
        <f t="shared" si="43"/>
        <v>0</v>
      </c>
      <c r="Q180" s="177">
        <f t="shared" si="43"/>
        <v>0</v>
      </c>
    </row>
    <row r="181" spans="1:18" ht="15" customHeight="1" outlineLevel="1" x14ac:dyDescent="0.25">
      <c r="A181" s="19" t="s">
        <v>171</v>
      </c>
      <c r="B181" s="444" t="s">
        <v>156</v>
      </c>
      <c r="C181" s="158">
        <f t="shared" ref="C181:Q181" si="44">ROUND(C74+C112+C138+C149+C165,3)</f>
        <v>0</v>
      </c>
      <c r="D181" s="159">
        <f t="shared" si="44"/>
        <v>0</v>
      </c>
      <c r="E181" s="159">
        <f t="shared" si="44"/>
        <v>0</v>
      </c>
      <c r="F181" s="160">
        <f t="shared" si="44"/>
        <v>0</v>
      </c>
      <c r="G181" s="240">
        <f t="shared" si="44"/>
        <v>0</v>
      </c>
      <c r="H181" s="158">
        <f t="shared" si="44"/>
        <v>0</v>
      </c>
      <c r="I181" s="159">
        <f t="shared" si="44"/>
        <v>0</v>
      </c>
      <c r="J181" s="159">
        <f t="shared" si="44"/>
        <v>0</v>
      </c>
      <c r="K181" s="160">
        <f t="shared" si="44"/>
        <v>0</v>
      </c>
      <c r="L181" s="240">
        <f t="shared" si="44"/>
        <v>0</v>
      </c>
      <c r="M181" s="158">
        <f t="shared" si="44"/>
        <v>0</v>
      </c>
      <c r="N181" s="159">
        <f t="shared" si="44"/>
        <v>0</v>
      </c>
      <c r="O181" s="159">
        <f t="shared" si="44"/>
        <v>0</v>
      </c>
      <c r="P181" s="161">
        <f t="shared" si="44"/>
        <v>0</v>
      </c>
      <c r="Q181" s="240">
        <f t="shared" si="44"/>
        <v>0</v>
      </c>
    </row>
    <row r="182" spans="1:18" ht="15" customHeight="1" outlineLevel="1" x14ac:dyDescent="0.25">
      <c r="A182" s="19" t="s">
        <v>172</v>
      </c>
      <c r="B182" s="444" t="s">
        <v>156</v>
      </c>
      <c r="C182" s="158">
        <f t="shared" ref="C182:Q182" si="45">ROUND(C75+C117+C140+C152+C168,3)</f>
        <v>0</v>
      </c>
      <c r="D182" s="159">
        <f t="shared" si="45"/>
        <v>0</v>
      </c>
      <c r="E182" s="159">
        <f t="shared" si="45"/>
        <v>0</v>
      </c>
      <c r="F182" s="160">
        <f t="shared" si="45"/>
        <v>0</v>
      </c>
      <c r="G182" s="240">
        <f t="shared" si="45"/>
        <v>0</v>
      </c>
      <c r="H182" s="158">
        <f t="shared" si="45"/>
        <v>0</v>
      </c>
      <c r="I182" s="159">
        <f t="shared" si="45"/>
        <v>0</v>
      </c>
      <c r="J182" s="159">
        <f t="shared" si="45"/>
        <v>0</v>
      </c>
      <c r="K182" s="160">
        <f t="shared" si="45"/>
        <v>0</v>
      </c>
      <c r="L182" s="240">
        <f t="shared" si="45"/>
        <v>0</v>
      </c>
      <c r="M182" s="158">
        <f t="shared" si="45"/>
        <v>0</v>
      </c>
      <c r="N182" s="159">
        <f t="shared" si="45"/>
        <v>0</v>
      </c>
      <c r="O182" s="159">
        <f t="shared" si="45"/>
        <v>0</v>
      </c>
      <c r="P182" s="161">
        <f t="shared" si="45"/>
        <v>0</v>
      </c>
      <c r="Q182" s="240">
        <f t="shared" si="45"/>
        <v>0</v>
      </c>
    </row>
    <row r="183" spans="1:18" ht="15" customHeight="1" outlineLevel="1" x14ac:dyDescent="0.25">
      <c r="A183" s="19" t="s">
        <v>173</v>
      </c>
      <c r="B183" s="444" t="s">
        <v>156</v>
      </c>
      <c r="C183" s="158">
        <f t="shared" ref="C183:Q183" si="46">ROUND(C76+C122+C142+C155+C171,3)</f>
        <v>0</v>
      </c>
      <c r="D183" s="159">
        <f t="shared" si="46"/>
        <v>0</v>
      </c>
      <c r="E183" s="159">
        <f t="shared" si="46"/>
        <v>0</v>
      </c>
      <c r="F183" s="160">
        <f t="shared" si="46"/>
        <v>0</v>
      </c>
      <c r="G183" s="240">
        <f t="shared" si="46"/>
        <v>0</v>
      </c>
      <c r="H183" s="158">
        <f t="shared" si="46"/>
        <v>0</v>
      </c>
      <c r="I183" s="159">
        <f t="shared" si="46"/>
        <v>0</v>
      </c>
      <c r="J183" s="159">
        <f t="shared" si="46"/>
        <v>0</v>
      </c>
      <c r="K183" s="160">
        <f t="shared" si="46"/>
        <v>0</v>
      </c>
      <c r="L183" s="240">
        <f t="shared" si="46"/>
        <v>0</v>
      </c>
      <c r="M183" s="158">
        <f t="shared" si="46"/>
        <v>0</v>
      </c>
      <c r="N183" s="159">
        <f t="shared" si="46"/>
        <v>0</v>
      </c>
      <c r="O183" s="159">
        <f t="shared" si="46"/>
        <v>0</v>
      </c>
      <c r="P183" s="161">
        <f t="shared" si="46"/>
        <v>0</v>
      </c>
      <c r="Q183" s="240">
        <f t="shared" si="46"/>
        <v>0</v>
      </c>
    </row>
    <row r="184" spans="1:18" ht="15" customHeight="1" outlineLevel="1" x14ac:dyDescent="0.25">
      <c r="A184" s="19" t="s">
        <v>175</v>
      </c>
      <c r="B184" s="444" t="s">
        <v>156</v>
      </c>
      <c r="C184" s="158">
        <f t="shared" ref="C184:Q184" si="47">ROUND(C77+C127+C144+C158+C174,3)</f>
        <v>0</v>
      </c>
      <c r="D184" s="159">
        <f t="shared" si="47"/>
        <v>0</v>
      </c>
      <c r="E184" s="159">
        <f t="shared" si="47"/>
        <v>0</v>
      </c>
      <c r="F184" s="160">
        <f t="shared" si="47"/>
        <v>0</v>
      </c>
      <c r="G184" s="240">
        <f t="shared" si="47"/>
        <v>0</v>
      </c>
      <c r="H184" s="158">
        <f t="shared" si="47"/>
        <v>0</v>
      </c>
      <c r="I184" s="159">
        <f t="shared" si="47"/>
        <v>0</v>
      </c>
      <c r="J184" s="159">
        <f t="shared" si="47"/>
        <v>0</v>
      </c>
      <c r="K184" s="160">
        <f t="shared" si="47"/>
        <v>0</v>
      </c>
      <c r="L184" s="240">
        <f t="shared" si="47"/>
        <v>0</v>
      </c>
      <c r="M184" s="158">
        <f t="shared" si="47"/>
        <v>0</v>
      </c>
      <c r="N184" s="159">
        <f t="shared" si="47"/>
        <v>0</v>
      </c>
      <c r="O184" s="159">
        <f t="shared" si="47"/>
        <v>0</v>
      </c>
      <c r="P184" s="161">
        <f t="shared" si="47"/>
        <v>0</v>
      </c>
      <c r="Q184" s="240">
        <f t="shared" si="47"/>
        <v>0</v>
      </c>
    </row>
    <row r="185" spans="1:18" ht="15" customHeight="1" outlineLevel="1" x14ac:dyDescent="0.25">
      <c r="A185" s="19" t="s">
        <v>174</v>
      </c>
      <c r="B185" s="444" t="s">
        <v>156</v>
      </c>
      <c r="C185" s="158">
        <f t="shared" ref="C185:Q185" si="48">ROUND(C78+C132+C146+C161+C177,3)</f>
        <v>0</v>
      </c>
      <c r="D185" s="159">
        <f t="shared" si="48"/>
        <v>0</v>
      </c>
      <c r="E185" s="159">
        <f t="shared" si="48"/>
        <v>0</v>
      </c>
      <c r="F185" s="160">
        <f t="shared" si="48"/>
        <v>0</v>
      </c>
      <c r="G185" s="240">
        <f t="shared" si="48"/>
        <v>0</v>
      </c>
      <c r="H185" s="158">
        <f t="shared" si="48"/>
        <v>0</v>
      </c>
      <c r="I185" s="159">
        <f t="shared" si="48"/>
        <v>0</v>
      </c>
      <c r="J185" s="159">
        <f t="shared" si="48"/>
        <v>0</v>
      </c>
      <c r="K185" s="160">
        <f t="shared" si="48"/>
        <v>0</v>
      </c>
      <c r="L185" s="240">
        <f t="shared" si="48"/>
        <v>0</v>
      </c>
      <c r="M185" s="158">
        <f t="shared" si="48"/>
        <v>0</v>
      </c>
      <c r="N185" s="159">
        <f t="shared" si="48"/>
        <v>0</v>
      </c>
      <c r="O185" s="159">
        <f t="shared" si="48"/>
        <v>0</v>
      </c>
      <c r="P185" s="161">
        <f t="shared" si="48"/>
        <v>0</v>
      </c>
      <c r="Q185" s="240">
        <f t="shared" si="48"/>
        <v>0</v>
      </c>
    </row>
    <row r="186" spans="1:18" x14ac:dyDescent="0.25">
      <c r="A186" s="243" t="s">
        <v>103</v>
      </c>
      <c r="B186" s="450" t="s">
        <v>156</v>
      </c>
      <c r="C186" s="244">
        <f t="shared" ref="C186:Q186" si="49">ROUND(C187+C188+C189+C190+C191,3)</f>
        <v>0</v>
      </c>
      <c r="D186" s="247">
        <f t="shared" si="49"/>
        <v>0</v>
      </c>
      <c r="E186" s="247">
        <f t="shared" si="49"/>
        <v>0</v>
      </c>
      <c r="F186" s="248">
        <f t="shared" si="49"/>
        <v>0</v>
      </c>
      <c r="G186" s="177">
        <f t="shared" si="49"/>
        <v>0</v>
      </c>
      <c r="H186" s="244">
        <f t="shared" si="49"/>
        <v>0</v>
      </c>
      <c r="I186" s="247">
        <f t="shared" si="49"/>
        <v>0</v>
      </c>
      <c r="J186" s="247">
        <f t="shared" si="49"/>
        <v>0</v>
      </c>
      <c r="K186" s="248">
        <f t="shared" si="49"/>
        <v>0</v>
      </c>
      <c r="L186" s="177">
        <f t="shared" si="49"/>
        <v>0</v>
      </c>
      <c r="M186" s="244">
        <f t="shared" si="49"/>
        <v>0</v>
      </c>
      <c r="N186" s="247">
        <f t="shared" si="49"/>
        <v>0</v>
      </c>
      <c r="O186" s="247">
        <f t="shared" si="49"/>
        <v>0</v>
      </c>
      <c r="P186" s="249">
        <f t="shared" si="49"/>
        <v>0</v>
      </c>
      <c r="Q186" s="177">
        <f t="shared" si="49"/>
        <v>0</v>
      </c>
    </row>
    <row r="187" spans="1:18" ht="15" customHeight="1" outlineLevel="1" x14ac:dyDescent="0.25">
      <c r="A187" s="19" t="s">
        <v>171</v>
      </c>
      <c r="B187" s="444" t="s">
        <v>156</v>
      </c>
      <c r="C187" s="158">
        <f t="shared" ref="C187:Q187" si="50">ROUND(C68-C181,3)</f>
        <v>0</v>
      </c>
      <c r="D187" s="159">
        <f t="shared" si="50"/>
        <v>0</v>
      </c>
      <c r="E187" s="159">
        <f t="shared" si="50"/>
        <v>0</v>
      </c>
      <c r="F187" s="160">
        <f t="shared" si="50"/>
        <v>0</v>
      </c>
      <c r="G187" s="240">
        <f t="shared" si="50"/>
        <v>0</v>
      </c>
      <c r="H187" s="158">
        <f t="shared" si="50"/>
        <v>0</v>
      </c>
      <c r="I187" s="159">
        <f t="shared" si="50"/>
        <v>0</v>
      </c>
      <c r="J187" s="159">
        <f t="shared" si="50"/>
        <v>0</v>
      </c>
      <c r="K187" s="160">
        <f t="shared" si="50"/>
        <v>0</v>
      </c>
      <c r="L187" s="240">
        <f t="shared" si="50"/>
        <v>0</v>
      </c>
      <c r="M187" s="158">
        <f t="shared" si="50"/>
        <v>0</v>
      </c>
      <c r="N187" s="159">
        <f t="shared" si="50"/>
        <v>0</v>
      </c>
      <c r="O187" s="159">
        <f t="shared" si="50"/>
        <v>0</v>
      </c>
      <c r="P187" s="161">
        <f t="shared" si="50"/>
        <v>0</v>
      </c>
      <c r="Q187" s="240">
        <f t="shared" si="50"/>
        <v>0</v>
      </c>
      <c r="R187" s="2"/>
    </row>
    <row r="188" spans="1:18" ht="15" customHeight="1" outlineLevel="1" x14ac:dyDescent="0.25">
      <c r="A188" s="19" t="s">
        <v>172</v>
      </c>
      <c r="B188" s="444" t="s">
        <v>156</v>
      </c>
      <c r="C188" s="158">
        <f t="shared" ref="C188:Q188" si="51">ROUND(C69-C182,3)</f>
        <v>0</v>
      </c>
      <c r="D188" s="159">
        <f t="shared" si="51"/>
        <v>0</v>
      </c>
      <c r="E188" s="159">
        <f t="shared" si="51"/>
        <v>0</v>
      </c>
      <c r="F188" s="160">
        <f t="shared" si="51"/>
        <v>0</v>
      </c>
      <c r="G188" s="240">
        <f t="shared" si="51"/>
        <v>0</v>
      </c>
      <c r="H188" s="158">
        <f t="shared" si="51"/>
        <v>0</v>
      </c>
      <c r="I188" s="159">
        <f t="shared" si="51"/>
        <v>0</v>
      </c>
      <c r="J188" s="159">
        <f t="shared" si="51"/>
        <v>0</v>
      </c>
      <c r="K188" s="160">
        <f t="shared" si="51"/>
        <v>0</v>
      </c>
      <c r="L188" s="240">
        <f t="shared" si="51"/>
        <v>0</v>
      </c>
      <c r="M188" s="158">
        <f t="shared" si="51"/>
        <v>0</v>
      </c>
      <c r="N188" s="159">
        <f t="shared" si="51"/>
        <v>0</v>
      </c>
      <c r="O188" s="159">
        <f t="shared" si="51"/>
        <v>0</v>
      </c>
      <c r="P188" s="161">
        <f t="shared" si="51"/>
        <v>0</v>
      </c>
      <c r="Q188" s="240">
        <f t="shared" si="51"/>
        <v>0</v>
      </c>
      <c r="R188" s="2"/>
    </row>
    <row r="189" spans="1:18" ht="15" customHeight="1" outlineLevel="1" x14ac:dyDescent="0.25">
      <c r="A189" s="19" t="s">
        <v>173</v>
      </c>
      <c r="B189" s="444" t="s">
        <v>156</v>
      </c>
      <c r="C189" s="158">
        <f t="shared" ref="C189:Q189" si="52">ROUND(C70-C183,3)</f>
        <v>0</v>
      </c>
      <c r="D189" s="159">
        <f t="shared" si="52"/>
        <v>0</v>
      </c>
      <c r="E189" s="159">
        <f t="shared" si="52"/>
        <v>0</v>
      </c>
      <c r="F189" s="160">
        <f t="shared" si="52"/>
        <v>0</v>
      </c>
      <c r="G189" s="240">
        <f t="shared" si="52"/>
        <v>0</v>
      </c>
      <c r="H189" s="158">
        <f t="shared" si="52"/>
        <v>0</v>
      </c>
      <c r="I189" s="159">
        <f t="shared" si="52"/>
        <v>0</v>
      </c>
      <c r="J189" s="159">
        <f t="shared" si="52"/>
        <v>0</v>
      </c>
      <c r="K189" s="160">
        <f t="shared" si="52"/>
        <v>0</v>
      </c>
      <c r="L189" s="240">
        <f t="shared" si="52"/>
        <v>0</v>
      </c>
      <c r="M189" s="158">
        <f t="shared" si="52"/>
        <v>0</v>
      </c>
      <c r="N189" s="159">
        <f t="shared" si="52"/>
        <v>0</v>
      </c>
      <c r="O189" s="159">
        <f t="shared" si="52"/>
        <v>0</v>
      </c>
      <c r="P189" s="161">
        <f t="shared" si="52"/>
        <v>0</v>
      </c>
      <c r="Q189" s="240">
        <f t="shared" si="52"/>
        <v>0</v>
      </c>
      <c r="R189" s="2"/>
    </row>
    <row r="190" spans="1:18" ht="15" customHeight="1" outlineLevel="1" x14ac:dyDescent="0.25">
      <c r="A190" s="19" t="s">
        <v>175</v>
      </c>
      <c r="B190" s="444" t="s">
        <v>156</v>
      </c>
      <c r="C190" s="158">
        <f t="shared" ref="C190:Q190" si="53">ROUND(C71-C184,3)</f>
        <v>0</v>
      </c>
      <c r="D190" s="159">
        <f t="shared" si="53"/>
        <v>0</v>
      </c>
      <c r="E190" s="159">
        <f t="shared" si="53"/>
        <v>0</v>
      </c>
      <c r="F190" s="160">
        <f t="shared" si="53"/>
        <v>0</v>
      </c>
      <c r="G190" s="240">
        <f t="shared" si="53"/>
        <v>0</v>
      </c>
      <c r="H190" s="158">
        <f t="shared" si="53"/>
        <v>0</v>
      </c>
      <c r="I190" s="159">
        <f t="shared" si="53"/>
        <v>0</v>
      </c>
      <c r="J190" s="159">
        <f t="shared" si="53"/>
        <v>0</v>
      </c>
      <c r="K190" s="160">
        <f t="shared" si="53"/>
        <v>0</v>
      </c>
      <c r="L190" s="240">
        <f t="shared" si="53"/>
        <v>0</v>
      </c>
      <c r="M190" s="158">
        <f t="shared" si="53"/>
        <v>0</v>
      </c>
      <c r="N190" s="159">
        <f t="shared" si="53"/>
        <v>0</v>
      </c>
      <c r="O190" s="159">
        <f t="shared" si="53"/>
        <v>0</v>
      </c>
      <c r="P190" s="161">
        <f t="shared" si="53"/>
        <v>0</v>
      </c>
      <c r="Q190" s="240">
        <f t="shared" si="53"/>
        <v>0</v>
      </c>
    </row>
    <row r="191" spans="1:18" ht="15" customHeight="1" outlineLevel="1" thickBot="1" x14ac:dyDescent="0.3">
      <c r="A191" s="32" t="s">
        <v>174</v>
      </c>
      <c r="B191" s="45" t="s">
        <v>156</v>
      </c>
      <c r="C191" s="183">
        <f t="shared" ref="C191:Q191" si="54">ROUND(C72-C185,3)</f>
        <v>0</v>
      </c>
      <c r="D191" s="184">
        <f t="shared" si="54"/>
        <v>0</v>
      </c>
      <c r="E191" s="184">
        <f t="shared" si="54"/>
        <v>0</v>
      </c>
      <c r="F191" s="185">
        <f t="shared" si="54"/>
        <v>0</v>
      </c>
      <c r="G191" s="241">
        <f t="shared" si="54"/>
        <v>0</v>
      </c>
      <c r="H191" s="183">
        <f t="shared" si="54"/>
        <v>0</v>
      </c>
      <c r="I191" s="184">
        <f t="shared" si="54"/>
        <v>0</v>
      </c>
      <c r="J191" s="184">
        <f t="shared" si="54"/>
        <v>0</v>
      </c>
      <c r="K191" s="185">
        <f t="shared" si="54"/>
        <v>0</v>
      </c>
      <c r="L191" s="241">
        <f t="shared" si="54"/>
        <v>0</v>
      </c>
      <c r="M191" s="183">
        <f t="shared" si="54"/>
        <v>0</v>
      </c>
      <c r="N191" s="184">
        <f t="shared" si="54"/>
        <v>0</v>
      </c>
      <c r="O191" s="184">
        <f t="shared" si="54"/>
        <v>0</v>
      </c>
      <c r="P191" s="186">
        <f t="shared" si="54"/>
        <v>0</v>
      </c>
      <c r="Q191" s="241">
        <f t="shared" si="54"/>
        <v>0</v>
      </c>
    </row>
    <row r="192" spans="1:18" collapsed="1" x14ac:dyDescent="0.25"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</row>
    <row r="193" spans="1:17" x14ac:dyDescent="0.25">
      <c r="A193" s="188" t="s">
        <v>154</v>
      </c>
      <c r="B193" s="4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5"/>
      <c r="P193" s="385"/>
      <c r="Q193" s="385"/>
    </row>
    <row r="194" spans="1:17" ht="15" customHeight="1" x14ac:dyDescent="0.25">
      <c r="A194" s="101" t="s">
        <v>171</v>
      </c>
      <c r="B194" s="4"/>
      <c r="C194" s="386">
        <f t="shared" ref="C194:Q194" si="55">ROUND(C68-C181-C187,3)</f>
        <v>0</v>
      </c>
      <c r="D194" s="386">
        <f t="shared" si="55"/>
        <v>0</v>
      </c>
      <c r="E194" s="386">
        <f t="shared" si="55"/>
        <v>0</v>
      </c>
      <c r="F194" s="386">
        <f t="shared" si="55"/>
        <v>0</v>
      </c>
      <c r="G194" s="451">
        <f t="shared" si="55"/>
        <v>0</v>
      </c>
      <c r="H194" s="386">
        <f t="shared" si="55"/>
        <v>0</v>
      </c>
      <c r="I194" s="386">
        <f t="shared" si="55"/>
        <v>0</v>
      </c>
      <c r="J194" s="386">
        <f t="shared" si="55"/>
        <v>0</v>
      </c>
      <c r="K194" s="386">
        <f t="shared" si="55"/>
        <v>0</v>
      </c>
      <c r="L194" s="451">
        <f t="shared" si="55"/>
        <v>0</v>
      </c>
      <c r="M194" s="386">
        <f t="shared" si="55"/>
        <v>0</v>
      </c>
      <c r="N194" s="386">
        <f t="shared" si="55"/>
        <v>0</v>
      </c>
      <c r="O194" s="386">
        <f t="shared" si="55"/>
        <v>0</v>
      </c>
      <c r="P194" s="386">
        <f t="shared" si="55"/>
        <v>0</v>
      </c>
      <c r="Q194" s="451">
        <f t="shared" si="55"/>
        <v>0</v>
      </c>
    </row>
    <row r="195" spans="1:17" ht="15" customHeight="1" x14ac:dyDescent="0.25">
      <c r="A195" s="101" t="s">
        <v>172</v>
      </c>
      <c r="B195" s="4"/>
      <c r="C195" s="386">
        <f t="shared" ref="C195:Q195" si="56">ROUND(C69-C182-C188,3)</f>
        <v>0</v>
      </c>
      <c r="D195" s="386">
        <f t="shared" si="56"/>
        <v>0</v>
      </c>
      <c r="E195" s="386">
        <f t="shared" si="56"/>
        <v>0</v>
      </c>
      <c r="F195" s="386">
        <f t="shared" si="56"/>
        <v>0</v>
      </c>
      <c r="G195" s="451">
        <f t="shared" si="56"/>
        <v>0</v>
      </c>
      <c r="H195" s="386">
        <f t="shared" si="56"/>
        <v>0</v>
      </c>
      <c r="I195" s="386">
        <f t="shared" si="56"/>
        <v>0</v>
      </c>
      <c r="J195" s="386">
        <f t="shared" si="56"/>
        <v>0</v>
      </c>
      <c r="K195" s="386">
        <f t="shared" si="56"/>
        <v>0</v>
      </c>
      <c r="L195" s="451">
        <f t="shared" si="56"/>
        <v>0</v>
      </c>
      <c r="M195" s="386">
        <f t="shared" si="56"/>
        <v>0</v>
      </c>
      <c r="N195" s="386">
        <f t="shared" si="56"/>
        <v>0</v>
      </c>
      <c r="O195" s="386">
        <f t="shared" si="56"/>
        <v>0</v>
      </c>
      <c r="P195" s="386">
        <f t="shared" si="56"/>
        <v>0</v>
      </c>
      <c r="Q195" s="451">
        <f t="shared" si="56"/>
        <v>0</v>
      </c>
    </row>
    <row r="196" spans="1:17" ht="15" customHeight="1" x14ac:dyDescent="0.25">
      <c r="A196" s="101" t="s">
        <v>173</v>
      </c>
      <c r="B196" s="4"/>
      <c r="C196" s="386">
        <f t="shared" ref="C196:Q196" si="57">ROUND(C70-C183-C189,3)</f>
        <v>0</v>
      </c>
      <c r="D196" s="386">
        <f t="shared" si="57"/>
        <v>0</v>
      </c>
      <c r="E196" s="386">
        <f t="shared" si="57"/>
        <v>0</v>
      </c>
      <c r="F196" s="386">
        <f t="shared" si="57"/>
        <v>0</v>
      </c>
      <c r="G196" s="451">
        <f t="shared" si="57"/>
        <v>0</v>
      </c>
      <c r="H196" s="386">
        <f t="shared" si="57"/>
        <v>0</v>
      </c>
      <c r="I196" s="386">
        <f t="shared" si="57"/>
        <v>0</v>
      </c>
      <c r="J196" s="386">
        <f t="shared" si="57"/>
        <v>0</v>
      </c>
      <c r="K196" s="386">
        <f t="shared" si="57"/>
        <v>0</v>
      </c>
      <c r="L196" s="451">
        <f t="shared" si="57"/>
        <v>0</v>
      </c>
      <c r="M196" s="386">
        <f t="shared" si="57"/>
        <v>0</v>
      </c>
      <c r="N196" s="386">
        <f t="shared" si="57"/>
        <v>0</v>
      </c>
      <c r="O196" s="386">
        <f t="shared" si="57"/>
        <v>0</v>
      </c>
      <c r="P196" s="386">
        <f t="shared" si="57"/>
        <v>0</v>
      </c>
      <c r="Q196" s="451">
        <f t="shared" si="57"/>
        <v>0</v>
      </c>
    </row>
    <row r="197" spans="1:17" ht="15" customHeight="1" x14ac:dyDescent="0.25">
      <c r="A197" s="101" t="s">
        <v>175</v>
      </c>
      <c r="B197" s="4"/>
      <c r="C197" s="386">
        <f t="shared" ref="C197:Q197" si="58">ROUND(C71-C184-C190,3)</f>
        <v>0</v>
      </c>
      <c r="D197" s="386">
        <f t="shared" si="58"/>
        <v>0</v>
      </c>
      <c r="E197" s="386">
        <f t="shared" si="58"/>
        <v>0</v>
      </c>
      <c r="F197" s="386">
        <f t="shared" si="58"/>
        <v>0</v>
      </c>
      <c r="G197" s="451">
        <f t="shared" si="58"/>
        <v>0</v>
      </c>
      <c r="H197" s="386">
        <f t="shared" si="58"/>
        <v>0</v>
      </c>
      <c r="I197" s="386">
        <f t="shared" si="58"/>
        <v>0</v>
      </c>
      <c r="J197" s="386">
        <f t="shared" si="58"/>
        <v>0</v>
      </c>
      <c r="K197" s="386">
        <f t="shared" si="58"/>
        <v>0</v>
      </c>
      <c r="L197" s="451">
        <f t="shared" si="58"/>
        <v>0</v>
      </c>
      <c r="M197" s="386">
        <f t="shared" si="58"/>
        <v>0</v>
      </c>
      <c r="N197" s="386">
        <f t="shared" si="58"/>
        <v>0</v>
      </c>
      <c r="O197" s="386">
        <f t="shared" si="58"/>
        <v>0</v>
      </c>
      <c r="P197" s="386">
        <f t="shared" si="58"/>
        <v>0</v>
      </c>
      <c r="Q197" s="451">
        <f t="shared" si="58"/>
        <v>0</v>
      </c>
    </row>
    <row r="198" spans="1:17" x14ac:dyDescent="0.25">
      <c r="A198" s="101" t="s">
        <v>174</v>
      </c>
      <c r="B198" s="4"/>
      <c r="C198" s="386">
        <f t="shared" ref="C198:Q198" si="59">ROUND(C72-C185-C191,3)</f>
        <v>0</v>
      </c>
      <c r="D198" s="386">
        <f t="shared" si="59"/>
        <v>0</v>
      </c>
      <c r="E198" s="386">
        <f t="shared" si="59"/>
        <v>0</v>
      </c>
      <c r="F198" s="386">
        <f t="shared" si="59"/>
        <v>0</v>
      </c>
      <c r="G198" s="451">
        <f t="shared" si="59"/>
        <v>0</v>
      </c>
      <c r="H198" s="386">
        <f t="shared" si="59"/>
        <v>0</v>
      </c>
      <c r="I198" s="386">
        <f t="shared" si="59"/>
        <v>0</v>
      </c>
      <c r="J198" s="386">
        <f t="shared" si="59"/>
        <v>0</v>
      </c>
      <c r="K198" s="386">
        <f t="shared" si="59"/>
        <v>0</v>
      </c>
      <c r="L198" s="451">
        <f t="shared" si="59"/>
        <v>0</v>
      </c>
      <c r="M198" s="386">
        <f t="shared" si="59"/>
        <v>0</v>
      </c>
      <c r="N198" s="386">
        <f t="shared" si="59"/>
        <v>0</v>
      </c>
      <c r="O198" s="386">
        <f t="shared" si="59"/>
        <v>0</v>
      </c>
      <c r="P198" s="386">
        <f t="shared" si="59"/>
        <v>0</v>
      </c>
      <c r="Q198" s="451">
        <f t="shared" si="59"/>
        <v>0</v>
      </c>
    </row>
    <row r="199" spans="1:17" x14ac:dyDescent="0.25">
      <c r="A199" s="387"/>
      <c r="B199" s="4"/>
      <c r="C199" s="386"/>
      <c r="D199" s="386"/>
      <c r="E199" s="386"/>
      <c r="F199" s="386"/>
      <c r="G199" s="451"/>
      <c r="H199" s="386"/>
      <c r="I199" s="386"/>
      <c r="J199" s="386"/>
      <c r="K199" s="386"/>
      <c r="L199" s="451"/>
      <c r="M199" s="386"/>
      <c r="N199" s="386"/>
      <c r="O199" s="386"/>
      <c r="P199" s="386"/>
      <c r="Q199" s="451"/>
    </row>
    <row r="200" spans="1:17" x14ac:dyDescent="0.25">
      <c r="A200" s="188" t="s">
        <v>104</v>
      </c>
      <c r="B200" s="4"/>
      <c r="C200" s="386"/>
      <c r="D200" s="386"/>
      <c r="E200" s="386"/>
      <c r="F200" s="386"/>
      <c r="G200" s="451"/>
      <c r="H200" s="386"/>
      <c r="I200" s="386"/>
      <c r="J200" s="386"/>
      <c r="K200" s="386"/>
      <c r="L200" s="451"/>
      <c r="M200" s="386"/>
      <c r="N200" s="386"/>
      <c r="O200" s="386"/>
      <c r="P200" s="386"/>
      <c r="Q200" s="451"/>
    </row>
    <row r="201" spans="1:17" x14ac:dyDescent="0.25">
      <c r="A201" s="101" t="s">
        <v>171</v>
      </c>
      <c r="B201" s="4"/>
      <c r="C201" s="386">
        <f t="shared" ref="C201:Q201" si="60">ROUND(C10+C16+C52-C80-C96-C112-C138-C149-C165-C187,3)</f>
        <v>0</v>
      </c>
      <c r="D201" s="386">
        <f t="shared" si="60"/>
        <v>0</v>
      </c>
      <c r="E201" s="386">
        <f t="shared" si="60"/>
        <v>0</v>
      </c>
      <c r="F201" s="386">
        <f t="shared" si="60"/>
        <v>0</v>
      </c>
      <c r="G201" s="451">
        <f t="shared" si="60"/>
        <v>0</v>
      </c>
      <c r="H201" s="386">
        <f t="shared" si="60"/>
        <v>0</v>
      </c>
      <c r="I201" s="386">
        <f t="shared" si="60"/>
        <v>0</v>
      </c>
      <c r="J201" s="386">
        <f t="shared" si="60"/>
        <v>0</v>
      </c>
      <c r="K201" s="386">
        <f t="shared" si="60"/>
        <v>0</v>
      </c>
      <c r="L201" s="451">
        <f t="shared" si="60"/>
        <v>0</v>
      </c>
      <c r="M201" s="386">
        <f t="shared" si="60"/>
        <v>0</v>
      </c>
      <c r="N201" s="386">
        <f t="shared" si="60"/>
        <v>0</v>
      </c>
      <c r="O201" s="386">
        <f t="shared" si="60"/>
        <v>0</v>
      </c>
      <c r="P201" s="386">
        <f t="shared" si="60"/>
        <v>0</v>
      </c>
      <c r="Q201" s="451">
        <f t="shared" si="60"/>
        <v>0</v>
      </c>
    </row>
    <row r="202" spans="1:17" x14ac:dyDescent="0.25">
      <c r="A202" s="101" t="s">
        <v>172</v>
      </c>
      <c r="B202" s="4"/>
      <c r="C202" s="386">
        <f t="shared" ref="C202:Q202" si="61">ROUND(C11+C23+C55-C83-C99-C117-C140-C152-C168-C188,3)</f>
        <v>0</v>
      </c>
      <c r="D202" s="386">
        <f t="shared" si="61"/>
        <v>0</v>
      </c>
      <c r="E202" s="386">
        <f t="shared" si="61"/>
        <v>0</v>
      </c>
      <c r="F202" s="386">
        <f t="shared" si="61"/>
        <v>0</v>
      </c>
      <c r="G202" s="451">
        <f t="shared" si="61"/>
        <v>0</v>
      </c>
      <c r="H202" s="386">
        <f t="shared" si="61"/>
        <v>0</v>
      </c>
      <c r="I202" s="386">
        <f t="shared" si="61"/>
        <v>0</v>
      </c>
      <c r="J202" s="386">
        <f t="shared" si="61"/>
        <v>0</v>
      </c>
      <c r="K202" s="386">
        <f t="shared" si="61"/>
        <v>0</v>
      </c>
      <c r="L202" s="451">
        <f t="shared" si="61"/>
        <v>0</v>
      </c>
      <c r="M202" s="386">
        <f t="shared" si="61"/>
        <v>0</v>
      </c>
      <c r="N202" s="386">
        <f t="shared" si="61"/>
        <v>0</v>
      </c>
      <c r="O202" s="386">
        <f t="shared" si="61"/>
        <v>0</v>
      </c>
      <c r="P202" s="386">
        <f t="shared" si="61"/>
        <v>0</v>
      </c>
      <c r="Q202" s="451">
        <f t="shared" si="61"/>
        <v>0</v>
      </c>
    </row>
    <row r="203" spans="1:17" x14ac:dyDescent="0.25">
      <c r="A203" s="101" t="s">
        <v>173</v>
      </c>
      <c r="B203" s="4"/>
      <c r="C203" s="386">
        <f t="shared" ref="C203:Q203" si="62">ROUND(C12+C30+C58-C86-C102-C122-C142-C155-C171-C189,3)</f>
        <v>0</v>
      </c>
      <c r="D203" s="386">
        <f t="shared" si="62"/>
        <v>0</v>
      </c>
      <c r="E203" s="386">
        <f t="shared" si="62"/>
        <v>0</v>
      </c>
      <c r="F203" s="386">
        <f t="shared" si="62"/>
        <v>0</v>
      </c>
      <c r="G203" s="451">
        <f t="shared" si="62"/>
        <v>0</v>
      </c>
      <c r="H203" s="386">
        <f t="shared" si="62"/>
        <v>0</v>
      </c>
      <c r="I203" s="386">
        <f t="shared" si="62"/>
        <v>0</v>
      </c>
      <c r="J203" s="386">
        <f t="shared" si="62"/>
        <v>0</v>
      </c>
      <c r="K203" s="386">
        <f t="shared" si="62"/>
        <v>0</v>
      </c>
      <c r="L203" s="451">
        <f t="shared" si="62"/>
        <v>0</v>
      </c>
      <c r="M203" s="386">
        <f t="shared" si="62"/>
        <v>0</v>
      </c>
      <c r="N203" s="386">
        <f t="shared" si="62"/>
        <v>0</v>
      </c>
      <c r="O203" s="386">
        <f t="shared" si="62"/>
        <v>0</v>
      </c>
      <c r="P203" s="386">
        <f t="shared" si="62"/>
        <v>0</v>
      </c>
      <c r="Q203" s="451">
        <f t="shared" si="62"/>
        <v>0</v>
      </c>
    </row>
    <row r="204" spans="1:17" x14ac:dyDescent="0.25">
      <c r="A204" s="101" t="s">
        <v>175</v>
      </c>
      <c r="B204" s="4"/>
      <c r="C204" s="386">
        <f t="shared" ref="C204:Q204" si="63">ROUND(C13+C37+C61-C89-C105-C127-C144-C158-C174-C190,3)</f>
        <v>0</v>
      </c>
      <c r="D204" s="386">
        <f t="shared" si="63"/>
        <v>0</v>
      </c>
      <c r="E204" s="386">
        <f t="shared" si="63"/>
        <v>0</v>
      </c>
      <c r="F204" s="386">
        <f t="shared" si="63"/>
        <v>0</v>
      </c>
      <c r="G204" s="451">
        <f t="shared" si="63"/>
        <v>0</v>
      </c>
      <c r="H204" s="386">
        <f t="shared" si="63"/>
        <v>0</v>
      </c>
      <c r="I204" s="386">
        <f t="shared" si="63"/>
        <v>0</v>
      </c>
      <c r="J204" s="386">
        <f t="shared" si="63"/>
        <v>0</v>
      </c>
      <c r="K204" s="386">
        <f t="shared" si="63"/>
        <v>0</v>
      </c>
      <c r="L204" s="451">
        <f t="shared" si="63"/>
        <v>0</v>
      </c>
      <c r="M204" s="386">
        <f t="shared" si="63"/>
        <v>0</v>
      </c>
      <c r="N204" s="386">
        <f t="shared" si="63"/>
        <v>0</v>
      </c>
      <c r="O204" s="386">
        <f t="shared" si="63"/>
        <v>0</v>
      </c>
      <c r="P204" s="386">
        <f t="shared" si="63"/>
        <v>0</v>
      </c>
      <c r="Q204" s="451">
        <f t="shared" si="63"/>
        <v>0</v>
      </c>
    </row>
    <row r="205" spans="1:17" x14ac:dyDescent="0.25">
      <c r="A205" s="101" t="s">
        <v>174</v>
      </c>
      <c r="B205" s="4"/>
      <c r="C205" s="386">
        <f t="shared" ref="C205:Q205" si="64">ROUND(C14+C44+C64-C92-C108-C132-C146-C161-C177-C191,3)</f>
        <v>0</v>
      </c>
      <c r="D205" s="386">
        <f t="shared" si="64"/>
        <v>0</v>
      </c>
      <c r="E205" s="386">
        <f t="shared" si="64"/>
        <v>0</v>
      </c>
      <c r="F205" s="386">
        <f t="shared" si="64"/>
        <v>0</v>
      </c>
      <c r="G205" s="451">
        <f t="shared" si="64"/>
        <v>0</v>
      </c>
      <c r="H205" s="386">
        <f t="shared" si="64"/>
        <v>0</v>
      </c>
      <c r="I205" s="386">
        <f t="shared" si="64"/>
        <v>0</v>
      </c>
      <c r="J205" s="386">
        <f t="shared" si="64"/>
        <v>0</v>
      </c>
      <c r="K205" s="386">
        <f t="shared" si="64"/>
        <v>0</v>
      </c>
      <c r="L205" s="451">
        <f t="shared" si="64"/>
        <v>0</v>
      </c>
      <c r="M205" s="386">
        <f t="shared" si="64"/>
        <v>0</v>
      </c>
      <c r="N205" s="386">
        <f t="shared" si="64"/>
        <v>0</v>
      </c>
      <c r="O205" s="386">
        <f t="shared" si="64"/>
        <v>0</v>
      </c>
      <c r="P205" s="386">
        <f t="shared" si="64"/>
        <v>0</v>
      </c>
      <c r="Q205" s="451">
        <f t="shared" si="64"/>
        <v>0</v>
      </c>
    </row>
    <row r="330" ht="15" customHeight="1" x14ac:dyDescent="0.25"/>
  </sheetData>
  <sheetProtection algorithmName="SHA-512" hashValue="uNJGDHajsLy1wAbn8aTYlD/QEO+9Dlr1M+MtJNx9u/dQf/HEE7FnBjWFpnfL1a0ym/sCgMtq8iYTbKAfHlbh1A==" saltValue="X4iKqyoTUquLR9XzAso4uQ==" spinCount="100000" sheet="1" objects="1" scenarios="1"/>
  <mergeCells count="8">
    <mergeCell ref="H7:K7"/>
    <mergeCell ref="Q7:Q8"/>
    <mergeCell ref="M7:P7"/>
    <mergeCell ref="A7:A8"/>
    <mergeCell ref="B7:B8"/>
    <mergeCell ref="G7:G8"/>
    <mergeCell ref="C7:F7"/>
    <mergeCell ref="L7:L8"/>
  </mergeCells>
  <dataValidations count="4">
    <dataValidation type="decimal" operator="greaterThan" allowBlank="1" showInputMessage="1" showErrorMessage="1" errorTitle="Недопустимое значение" error="Вы ввели недопустимое значение (текст). В ячейках допускает ввод только числовых значений." sqref="L20:L94 G20:G94 Q20:Q94">
      <formula1>-1000000000</formula1>
    </dataValidation>
    <dataValidation type="whole" operator="greaterThan" allowBlank="1" showInputMessage="1" showErrorMessage="1" sqref="M180:P191">
      <formula1>-1000000000</formula1>
    </dataValidation>
    <dataValidation type="decimal" operator="greaterThan" allowBlank="1" showInputMessage="1" showErrorMessage="1" sqref="C54:F179 H54:K179 M54:P179">
      <formula1>-100000000000</formula1>
    </dataValidation>
    <dataValidation type="decimal" allowBlank="1" showInputMessage="1" showErrorMessage="1" sqref="G139 L139 Q139 G141 L141 Q141 G143 L143 Q143 G145 L145 Q145 G147 L147 Q147">
      <formula1>-1000000000</formula1>
      <formula2>1000000000000000</formula2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outlinePr summaryBelow="0" summaryRight="0"/>
  </sheetPr>
  <dimension ref="A1:T330"/>
  <sheetViews>
    <sheetView showGridLines="0" zoomScale="85" zoomScaleNormal="85" workbookViewId="0">
      <pane xSplit="2" ySplit="8" topLeftCell="C171" activePane="bottomRight" state="frozen"/>
      <selection pane="topRight" activeCell="C1" sqref="C1"/>
      <selection pane="bottomLeft" activeCell="A9" sqref="A9"/>
      <selection pane="bottomRight" activeCell="E80" sqref="E80"/>
    </sheetView>
  </sheetViews>
  <sheetFormatPr defaultRowHeight="15" outlineLevelRow="3" x14ac:dyDescent="0.25"/>
  <cols>
    <col min="1" max="1" width="53.5703125" style="18" customWidth="1"/>
    <col min="2" max="2" width="11.5703125" customWidth="1"/>
    <col min="3" max="17" width="13.7109375" customWidth="1"/>
  </cols>
  <sheetData>
    <row r="1" spans="1:20" ht="15" customHeight="1" outlineLevel="1" x14ac:dyDescent="0.25">
      <c r="A1" s="40"/>
      <c r="B1" s="41" t="s">
        <v>12</v>
      </c>
      <c r="R1" s="4"/>
    </row>
    <row r="2" spans="1:20" ht="15" customHeight="1" outlineLevel="1" x14ac:dyDescent="0.25">
      <c r="A2" s="39" t="s">
        <v>11</v>
      </c>
      <c r="B2" s="36"/>
      <c r="R2" s="12"/>
    </row>
    <row r="3" spans="1:20" ht="15" customHeight="1" outlineLevel="1" x14ac:dyDescent="0.25">
      <c r="A3" s="39" t="s">
        <v>107</v>
      </c>
      <c r="B3" s="163"/>
      <c r="R3" s="12"/>
    </row>
    <row r="4" spans="1:20" ht="15" customHeight="1" outlineLevel="1" x14ac:dyDescent="0.25">
      <c r="A4" s="18" t="s">
        <v>71</v>
      </c>
      <c r="R4" s="12"/>
    </row>
    <row r="5" spans="1:20" ht="15" customHeight="1" outlineLevel="1" x14ac:dyDescent="0.25">
      <c r="E5" s="13"/>
      <c r="F5" s="13"/>
      <c r="L5" s="13"/>
      <c r="R5" s="12"/>
      <c r="S5" s="12"/>
      <c r="T5" s="12"/>
    </row>
    <row r="6" spans="1:20" ht="15" customHeight="1" thickBot="1" x14ac:dyDescent="0.3">
      <c r="S6" s="12"/>
      <c r="T6" s="12"/>
    </row>
    <row r="7" spans="1:20" ht="15" customHeight="1" x14ac:dyDescent="0.25">
      <c r="A7" s="585" t="s">
        <v>26</v>
      </c>
      <c r="B7" s="587" t="s">
        <v>72</v>
      </c>
      <c r="C7" s="589" t="str">
        <f>YEAR(Test_date)&amp;" год"</f>
        <v>2019 год</v>
      </c>
      <c r="D7" s="581"/>
      <c r="E7" s="581"/>
      <c r="F7" s="590"/>
      <c r="G7" s="583" t="str">
        <f>C7</f>
        <v>2019 год</v>
      </c>
      <c r="H7" s="580" t="str">
        <f>(LEFT(C7,4)+1)&amp;" год"</f>
        <v>2020 год</v>
      </c>
      <c r="I7" s="581"/>
      <c r="J7" s="581"/>
      <c r="K7" s="582"/>
      <c r="L7" s="583" t="str">
        <f>H7</f>
        <v>2020 год</v>
      </c>
      <c r="M7" s="580" t="str">
        <f>(LEFT(H7,4)+1)&amp;" год"</f>
        <v>2021 год</v>
      </c>
      <c r="N7" s="581"/>
      <c r="O7" s="581"/>
      <c r="P7" s="582"/>
      <c r="Q7" s="583" t="str">
        <f>M7</f>
        <v>2021 год</v>
      </c>
      <c r="S7" s="12"/>
      <c r="T7" s="12"/>
    </row>
    <row r="8" spans="1:20" ht="15" customHeight="1" thickBot="1" x14ac:dyDescent="0.3">
      <c r="A8" s="586"/>
      <c r="B8" s="588"/>
      <c r="C8" s="505">
        <v>1</v>
      </c>
      <c r="D8" s="506">
        <v>2</v>
      </c>
      <c r="E8" s="506">
        <v>3</v>
      </c>
      <c r="F8" s="507">
        <v>4</v>
      </c>
      <c r="G8" s="584"/>
      <c r="H8" s="508">
        <v>1</v>
      </c>
      <c r="I8" s="506">
        <v>2</v>
      </c>
      <c r="J8" s="506">
        <v>3</v>
      </c>
      <c r="K8" s="509">
        <v>4</v>
      </c>
      <c r="L8" s="584"/>
      <c r="M8" s="508">
        <v>1</v>
      </c>
      <c r="N8" s="506">
        <v>2</v>
      </c>
      <c r="O8" s="506">
        <v>3</v>
      </c>
      <c r="P8" s="509">
        <v>4</v>
      </c>
      <c r="Q8" s="584"/>
      <c r="S8" s="12"/>
      <c r="T8" s="12"/>
    </row>
    <row r="9" spans="1:20" s="12" customFormat="1" ht="15" customHeight="1" x14ac:dyDescent="0.25">
      <c r="A9" s="253" t="s">
        <v>74</v>
      </c>
      <c r="B9" s="452" t="s">
        <v>156</v>
      </c>
      <c r="C9" s="259">
        <f>ROUND(C13+C12+C11+C10+C14,3)</f>
        <v>0</v>
      </c>
      <c r="D9" s="255">
        <f>ROUND(D13+D12+D11+D10+D14,3)</f>
        <v>0</v>
      </c>
      <c r="E9" s="255">
        <f>ROUND(E13+E12+E11+E10+E14,3)</f>
        <v>0</v>
      </c>
      <c r="F9" s="256">
        <f>ROUND(F13+F12+F11+F10+F14,3)</f>
        <v>0</v>
      </c>
      <c r="G9" s="257">
        <f>ROUND(G10+G11+G12+G13+G14,3)</f>
        <v>0</v>
      </c>
      <c r="H9" s="254">
        <f>ROUND(H13+H12+H11+H10+H14,3)</f>
        <v>0</v>
      </c>
      <c r="I9" s="255">
        <f>ROUND(I13+I12+I11+I10+I14,3)</f>
        <v>0</v>
      </c>
      <c r="J9" s="255">
        <f>ROUND(J13+J12+J11+J10+J14,3)</f>
        <v>0</v>
      </c>
      <c r="K9" s="256">
        <f>ROUND(K13+K12+K11+K10+K14,3)</f>
        <v>0</v>
      </c>
      <c r="L9" s="257">
        <f>ROUND(L10+L11+L12+L13+L14,3)</f>
        <v>0</v>
      </c>
      <c r="M9" s="254">
        <f>ROUND(M13+M12+M11+M10+M14,3)</f>
        <v>0</v>
      </c>
      <c r="N9" s="255">
        <f>ROUND(N13+N12+N11+N10+N14,3)</f>
        <v>0</v>
      </c>
      <c r="O9" s="255">
        <f>ROUND(O13+O12+O11+O10+O14,3)</f>
        <v>0</v>
      </c>
      <c r="P9" s="258">
        <f>ROUND(P13+P12+P11+P10+P14,3)</f>
        <v>0</v>
      </c>
      <c r="Q9" s="257">
        <f>ROUND(Q10+Q11+Q12+Q13+Q14,3)</f>
        <v>0</v>
      </c>
    </row>
    <row r="10" spans="1:20" s="18" customFormat="1" ht="15" customHeight="1" outlineLevel="1" x14ac:dyDescent="0.25">
      <c r="A10" s="30" t="s">
        <v>171</v>
      </c>
      <c r="B10" s="453" t="s">
        <v>156</v>
      </c>
      <c r="C10" s="260">
        <f>ROUND(G10,3)</f>
        <v>0</v>
      </c>
      <c r="D10" s="155">
        <f t="shared" ref="D10:F14" si="0">ROUND(C187,3)</f>
        <v>0</v>
      </c>
      <c r="E10" s="155">
        <f t="shared" si="0"/>
        <v>0</v>
      </c>
      <c r="F10" s="156">
        <f t="shared" si="0"/>
        <v>0</v>
      </c>
      <c r="G10" s="239">
        <f>ROUND('1. Статистика'!AK130,3)</f>
        <v>0</v>
      </c>
      <c r="H10" s="154">
        <f>ROUND(L10,3)</f>
        <v>0</v>
      </c>
      <c r="I10" s="155">
        <f t="shared" ref="I10:K14" si="1">ROUND(H187,3)</f>
        <v>0</v>
      </c>
      <c r="J10" s="155">
        <f t="shared" si="1"/>
        <v>0</v>
      </c>
      <c r="K10" s="156">
        <f t="shared" si="1"/>
        <v>0</v>
      </c>
      <c r="L10" s="239">
        <f>ROUND(F187,3)</f>
        <v>0</v>
      </c>
      <c r="M10" s="154">
        <f>ROUND(Q10,3)</f>
        <v>0</v>
      </c>
      <c r="N10" s="155">
        <f t="shared" ref="N10:P14" si="2">ROUND(M187,3)</f>
        <v>0</v>
      </c>
      <c r="O10" s="155">
        <f t="shared" si="2"/>
        <v>0</v>
      </c>
      <c r="P10" s="157">
        <f t="shared" si="2"/>
        <v>0</v>
      </c>
      <c r="Q10" s="239">
        <f>ROUND(K187,3)</f>
        <v>0</v>
      </c>
    </row>
    <row r="11" spans="1:20" s="18" customFormat="1" ht="15" customHeight="1" outlineLevel="1" x14ac:dyDescent="0.25">
      <c r="A11" s="30" t="s">
        <v>172</v>
      </c>
      <c r="B11" s="453" t="s">
        <v>156</v>
      </c>
      <c r="C11" s="260">
        <f>ROUND(G11,3)</f>
        <v>0</v>
      </c>
      <c r="D11" s="155">
        <f t="shared" si="0"/>
        <v>0</v>
      </c>
      <c r="E11" s="155">
        <f t="shared" si="0"/>
        <v>0</v>
      </c>
      <c r="F11" s="156">
        <f t="shared" si="0"/>
        <v>0</v>
      </c>
      <c r="G11" s="239">
        <f>ROUND('1. Статистика'!AK131,3)</f>
        <v>0</v>
      </c>
      <c r="H11" s="154">
        <f>ROUND(L11,3)</f>
        <v>0</v>
      </c>
      <c r="I11" s="155">
        <f t="shared" si="1"/>
        <v>0</v>
      </c>
      <c r="J11" s="155">
        <f t="shared" si="1"/>
        <v>0</v>
      </c>
      <c r="K11" s="156">
        <f t="shared" si="1"/>
        <v>0</v>
      </c>
      <c r="L11" s="239">
        <f>ROUND(F188,3)</f>
        <v>0</v>
      </c>
      <c r="M11" s="154">
        <f>ROUND(Q11,3)</f>
        <v>0</v>
      </c>
      <c r="N11" s="155">
        <f t="shared" si="2"/>
        <v>0</v>
      </c>
      <c r="O11" s="155">
        <f t="shared" si="2"/>
        <v>0</v>
      </c>
      <c r="P11" s="157">
        <f t="shared" si="2"/>
        <v>0</v>
      </c>
      <c r="Q11" s="239">
        <f>ROUND(K188,3)</f>
        <v>0</v>
      </c>
    </row>
    <row r="12" spans="1:20" s="18" customFormat="1" ht="15" customHeight="1" outlineLevel="1" x14ac:dyDescent="0.25">
      <c r="A12" s="30" t="s">
        <v>173</v>
      </c>
      <c r="B12" s="453" t="s">
        <v>156</v>
      </c>
      <c r="C12" s="260">
        <f>ROUND(G12,3)</f>
        <v>0</v>
      </c>
      <c r="D12" s="155">
        <f t="shared" si="0"/>
        <v>0</v>
      </c>
      <c r="E12" s="155">
        <f t="shared" si="0"/>
        <v>0</v>
      </c>
      <c r="F12" s="156">
        <f t="shared" si="0"/>
        <v>0</v>
      </c>
      <c r="G12" s="239">
        <f>ROUND('1. Статистика'!AK132,3)</f>
        <v>0</v>
      </c>
      <c r="H12" s="154">
        <f>ROUND(L12,3)</f>
        <v>0</v>
      </c>
      <c r="I12" s="155">
        <f t="shared" si="1"/>
        <v>0</v>
      </c>
      <c r="J12" s="155">
        <f t="shared" si="1"/>
        <v>0</v>
      </c>
      <c r="K12" s="156">
        <f t="shared" si="1"/>
        <v>0</v>
      </c>
      <c r="L12" s="239">
        <f>ROUND(F189,3)</f>
        <v>0</v>
      </c>
      <c r="M12" s="154">
        <f>ROUND(Q12,3)</f>
        <v>0</v>
      </c>
      <c r="N12" s="155">
        <f t="shared" si="2"/>
        <v>0</v>
      </c>
      <c r="O12" s="155">
        <f t="shared" si="2"/>
        <v>0</v>
      </c>
      <c r="P12" s="157">
        <f t="shared" si="2"/>
        <v>0</v>
      </c>
      <c r="Q12" s="239">
        <f>ROUND(K189,3)</f>
        <v>0</v>
      </c>
    </row>
    <row r="13" spans="1:20" s="18" customFormat="1" ht="15" customHeight="1" outlineLevel="1" x14ac:dyDescent="0.25">
      <c r="A13" s="30" t="s">
        <v>175</v>
      </c>
      <c r="B13" s="453" t="s">
        <v>156</v>
      </c>
      <c r="C13" s="260">
        <f>ROUND(G13,3)</f>
        <v>0</v>
      </c>
      <c r="D13" s="155">
        <f t="shared" si="0"/>
        <v>0</v>
      </c>
      <c r="E13" s="155">
        <f t="shared" si="0"/>
        <v>0</v>
      </c>
      <c r="F13" s="156">
        <f t="shared" si="0"/>
        <v>0</v>
      </c>
      <c r="G13" s="239">
        <f>ROUND('1. Статистика'!AK133,3)</f>
        <v>0</v>
      </c>
      <c r="H13" s="154">
        <f>ROUND(L13,3)</f>
        <v>0</v>
      </c>
      <c r="I13" s="155">
        <f t="shared" si="1"/>
        <v>0</v>
      </c>
      <c r="J13" s="155">
        <f t="shared" si="1"/>
        <v>0</v>
      </c>
      <c r="K13" s="156">
        <f t="shared" si="1"/>
        <v>0</v>
      </c>
      <c r="L13" s="239">
        <f>ROUND(F190,3)</f>
        <v>0</v>
      </c>
      <c r="M13" s="154">
        <f>ROUND(Q13,3)</f>
        <v>0</v>
      </c>
      <c r="N13" s="155">
        <f t="shared" si="2"/>
        <v>0</v>
      </c>
      <c r="O13" s="155">
        <f t="shared" si="2"/>
        <v>0</v>
      </c>
      <c r="P13" s="157">
        <f t="shared" si="2"/>
        <v>0</v>
      </c>
      <c r="Q13" s="239">
        <f>ROUND(K190,3)</f>
        <v>0</v>
      </c>
    </row>
    <row r="14" spans="1:20" s="18" customFormat="1" ht="15" customHeight="1" outlineLevel="1" x14ac:dyDescent="0.25">
      <c r="A14" s="30" t="s">
        <v>174</v>
      </c>
      <c r="B14" s="453" t="s">
        <v>156</v>
      </c>
      <c r="C14" s="260">
        <f>ROUND(G14,3)</f>
        <v>0</v>
      </c>
      <c r="D14" s="155">
        <f t="shared" si="0"/>
        <v>0</v>
      </c>
      <c r="E14" s="155">
        <f t="shared" si="0"/>
        <v>0</v>
      </c>
      <c r="F14" s="156">
        <f t="shared" si="0"/>
        <v>0</v>
      </c>
      <c r="G14" s="239">
        <f>ROUND('1. Статистика'!AK134,3)</f>
        <v>0</v>
      </c>
      <c r="H14" s="154">
        <f>ROUND(L14,3)</f>
        <v>0</v>
      </c>
      <c r="I14" s="155">
        <f t="shared" si="1"/>
        <v>0</v>
      </c>
      <c r="J14" s="155">
        <f t="shared" si="1"/>
        <v>0</v>
      </c>
      <c r="K14" s="156">
        <f t="shared" si="1"/>
        <v>0</v>
      </c>
      <c r="L14" s="239">
        <f>ROUND(F191,3)</f>
        <v>0</v>
      </c>
      <c r="M14" s="154">
        <f>ROUND(Q14,3)</f>
        <v>0</v>
      </c>
      <c r="N14" s="155">
        <f t="shared" si="2"/>
        <v>0</v>
      </c>
      <c r="O14" s="155">
        <f t="shared" si="2"/>
        <v>0</v>
      </c>
      <c r="P14" s="157">
        <f t="shared" si="2"/>
        <v>0</v>
      </c>
      <c r="Q14" s="239">
        <f>ROUND(K191,3)</f>
        <v>0</v>
      </c>
    </row>
    <row r="15" spans="1:20" s="34" customFormat="1" ht="15" customHeight="1" x14ac:dyDescent="0.25">
      <c r="A15" s="250" t="s">
        <v>75</v>
      </c>
      <c r="B15" s="454" t="s">
        <v>156</v>
      </c>
      <c r="C15" s="261">
        <f t="shared" ref="C15:Q15" si="3">ROUND(C16+C23+C30+C37+C44,3)</f>
        <v>0</v>
      </c>
      <c r="D15" s="235">
        <f t="shared" si="3"/>
        <v>0</v>
      </c>
      <c r="E15" s="235">
        <f t="shared" si="3"/>
        <v>0</v>
      </c>
      <c r="F15" s="236">
        <f t="shared" si="3"/>
        <v>0</v>
      </c>
      <c r="G15" s="153">
        <f t="shared" si="3"/>
        <v>0</v>
      </c>
      <c r="H15" s="234">
        <f t="shared" si="3"/>
        <v>0</v>
      </c>
      <c r="I15" s="235">
        <f t="shared" si="3"/>
        <v>0</v>
      </c>
      <c r="J15" s="235">
        <f t="shared" si="3"/>
        <v>0</v>
      </c>
      <c r="K15" s="236">
        <f t="shared" si="3"/>
        <v>0</v>
      </c>
      <c r="L15" s="153">
        <f t="shared" si="3"/>
        <v>0</v>
      </c>
      <c r="M15" s="234">
        <f t="shared" si="3"/>
        <v>0</v>
      </c>
      <c r="N15" s="235">
        <f t="shared" si="3"/>
        <v>0</v>
      </c>
      <c r="O15" s="235">
        <f t="shared" si="3"/>
        <v>0</v>
      </c>
      <c r="P15" s="237">
        <f t="shared" si="3"/>
        <v>0</v>
      </c>
      <c r="Q15" s="153">
        <f t="shared" si="3"/>
        <v>0</v>
      </c>
    </row>
    <row r="16" spans="1:20" ht="15" customHeight="1" outlineLevel="1" x14ac:dyDescent="0.25">
      <c r="A16" s="30" t="s">
        <v>171</v>
      </c>
      <c r="B16" s="455" t="s">
        <v>156</v>
      </c>
      <c r="C16" s="262">
        <f>ROUND($G$16*'1. Статистика'!D175,3)</f>
        <v>0</v>
      </c>
      <c r="D16" s="159">
        <f>ROUND(G16-(C16+E16+F16),3)</f>
        <v>0</v>
      </c>
      <c r="E16" s="159">
        <f>ROUND($G$16*'1. Статистика'!F175,3)</f>
        <v>0</v>
      </c>
      <c r="F16" s="159">
        <f>ROUND($G$16*'1. Статистика'!G175,3)</f>
        <v>0</v>
      </c>
      <c r="G16" s="240">
        <f>ROUND((G17*G20+G18*G21+G19*G22)/10,3)</f>
        <v>0</v>
      </c>
      <c r="H16" s="158">
        <f>ROUND($L$16*'1. Статистика'!D175,3)</f>
        <v>0</v>
      </c>
      <c r="I16" s="159">
        <f>ROUND(L16-(H16+J16+K16),3)</f>
        <v>0</v>
      </c>
      <c r="J16" s="159">
        <f>ROUND($L$16*'1. Статистика'!F175,3)</f>
        <v>0</v>
      </c>
      <c r="K16" s="160">
        <f>ROUND($L$16*'1. Статистика'!G175,3)</f>
        <v>0</v>
      </c>
      <c r="L16" s="240">
        <f>ROUND((L17*L20+L18*L21+L19*L22)/10,3)</f>
        <v>0</v>
      </c>
      <c r="M16" s="158">
        <f>ROUND($Q$16*'1. Статистика'!D175,3)</f>
        <v>0</v>
      </c>
      <c r="N16" s="159">
        <f>ROUND(Q16-(M16+O16+P16),3)</f>
        <v>0</v>
      </c>
      <c r="O16" s="159">
        <f>ROUND($Q$16*'1. Статистика'!F175,3)</f>
        <v>0</v>
      </c>
      <c r="P16" s="161">
        <f>ROUND($Q$16*'1. Статистика'!G175,3)</f>
        <v>0</v>
      </c>
      <c r="Q16" s="240">
        <f>ROUND((Q17*Q20+Q18*Q21+Q19*Q22)/10,3)</f>
        <v>0</v>
      </c>
    </row>
    <row r="17" spans="1:18" s="23" customFormat="1" ht="15" customHeight="1" outlineLevel="2" x14ac:dyDescent="0.25">
      <c r="A17" s="31" t="s">
        <v>76</v>
      </c>
      <c r="B17" s="456" t="s">
        <v>20</v>
      </c>
      <c r="C17" s="263"/>
      <c r="D17" s="163"/>
      <c r="E17" s="163"/>
      <c r="F17" s="163"/>
      <c r="G17" s="165">
        <f>ROUND('1. Статистика'!F12,3)</f>
        <v>0</v>
      </c>
      <c r="H17" s="162"/>
      <c r="I17" s="163"/>
      <c r="J17" s="163"/>
      <c r="K17" s="164"/>
      <c r="L17" s="165">
        <f>ROUND('1. Статистика'!G12,3)</f>
        <v>0</v>
      </c>
      <c r="M17" s="162"/>
      <c r="N17" s="163"/>
      <c r="O17" s="163"/>
      <c r="P17" s="166"/>
      <c r="Q17" s="165">
        <f>ROUND('1. Статистика'!H12,3)</f>
        <v>0</v>
      </c>
    </row>
    <row r="18" spans="1:18" s="23" customFormat="1" ht="15" customHeight="1" outlineLevel="2" x14ac:dyDescent="0.25">
      <c r="A18" s="31" t="s">
        <v>77</v>
      </c>
      <c r="B18" s="456" t="s">
        <v>20</v>
      </c>
      <c r="C18" s="263"/>
      <c r="D18" s="163"/>
      <c r="E18" s="163"/>
      <c r="F18" s="163"/>
      <c r="G18" s="165">
        <f>ROUND('1. Статистика'!F13,3)</f>
        <v>0</v>
      </c>
      <c r="H18" s="162"/>
      <c r="I18" s="163"/>
      <c r="J18" s="163"/>
      <c r="K18" s="164"/>
      <c r="L18" s="165">
        <f>ROUND('1. Статистика'!G13,3)</f>
        <v>0</v>
      </c>
      <c r="M18" s="162"/>
      <c r="N18" s="163"/>
      <c r="O18" s="163"/>
      <c r="P18" s="166"/>
      <c r="Q18" s="165">
        <f>ROUND('1. Статистика'!H13,3)</f>
        <v>0</v>
      </c>
    </row>
    <row r="19" spans="1:18" s="23" customFormat="1" ht="15" customHeight="1" outlineLevel="2" x14ac:dyDescent="0.25">
      <c r="A19" s="31" t="s">
        <v>78</v>
      </c>
      <c r="B19" s="456" t="s">
        <v>20</v>
      </c>
      <c r="C19" s="263"/>
      <c r="D19" s="163"/>
      <c r="E19" s="163"/>
      <c r="F19" s="163"/>
      <c r="G19" s="165">
        <f>ROUND('1. Статистика'!F14,3)</f>
        <v>0</v>
      </c>
      <c r="H19" s="162"/>
      <c r="I19" s="163"/>
      <c r="J19" s="163"/>
      <c r="K19" s="164"/>
      <c r="L19" s="165">
        <f>ROUND('1. Статистика'!G14,3)</f>
        <v>0</v>
      </c>
      <c r="M19" s="162"/>
      <c r="N19" s="163"/>
      <c r="O19" s="163"/>
      <c r="P19" s="166"/>
      <c r="Q19" s="165">
        <f>ROUND('1. Статистика'!H14,3)</f>
        <v>0</v>
      </c>
    </row>
    <row r="20" spans="1:18" s="23" customFormat="1" ht="15" customHeight="1" outlineLevel="2" x14ac:dyDescent="0.25">
      <c r="A20" s="31" t="s">
        <v>79</v>
      </c>
      <c r="B20" s="457" t="s">
        <v>36</v>
      </c>
      <c r="C20" s="263"/>
      <c r="D20" s="163"/>
      <c r="E20" s="163"/>
      <c r="F20" s="163"/>
      <c r="G20" s="475">
        <f>ROUND('2. Прогноз. Без корректировки'!G20,3)</f>
        <v>0</v>
      </c>
      <c r="H20" s="162"/>
      <c r="I20" s="163"/>
      <c r="J20" s="163"/>
      <c r="K20" s="164"/>
      <c r="L20" s="475">
        <f>ROUND('2. Прогноз. Без корректировки'!L20,3)</f>
        <v>0</v>
      </c>
      <c r="M20" s="162"/>
      <c r="N20" s="163"/>
      <c r="O20" s="163"/>
      <c r="P20" s="166"/>
      <c r="Q20" s="475">
        <f>ROUND('2. Прогноз. Без корректировки'!Q20,3)</f>
        <v>0</v>
      </c>
    </row>
    <row r="21" spans="1:18" s="23" customFormat="1" ht="15" customHeight="1" outlineLevel="2" x14ac:dyDescent="0.25">
      <c r="A21" s="31" t="s">
        <v>80</v>
      </c>
      <c r="B21" s="457" t="s">
        <v>36</v>
      </c>
      <c r="C21" s="263"/>
      <c r="D21" s="163"/>
      <c r="E21" s="163"/>
      <c r="F21" s="163"/>
      <c r="G21" s="475">
        <f>ROUND('2. Прогноз. Без корректировки'!G21,3)</f>
        <v>0</v>
      </c>
      <c r="H21" s="162"/>
      <c r="I21" s="163"/>
      <c r="J21" s="163"/>
      <c r="K21" s="164"/>
      <c r="L21" s="475">
        <f>ROUND('2. Прогноз. Без корректировки'!L21,3)</f>
        <v>0</v>
      </c>
      <c r="M21" s="162"/>
      <c r="N21" s="163"/>
      <c r="O21" s="163"/>
      <c r="P21" s="166"/>
      <c r="Q21" s="475">
        <f>ROUND('2. Прогноз. Без корректировки'!Q21,3)</f>
        <v>0</v>
      </c>
    </row>
    <row r="22" spans="1:18" s="23" customFormat="1" ht="15" customHeight="1" outlineLevel="2" x14ac:dyDescent="0.25">
      <c r="A22" s="31" t="s">
        <v>81</v>
      </c>
      <c r="B22" s="457" t="s">
        <v>36</v>
      </c>
      <c r="C22" s="263"/>
      <c r="D22" s="163"/>
      <c r="E22" s="163"/>
      <c r="F22" s="163"/>
      <c r="G22" s="475">
        <f>ROUND('2. Прогноз. Без корректировки'!G22,3)</f>
        <v>0</v>
      </c>
      <c r="H22" s="162"/>
      <c r="I22" s="163"/>
      <c r="J22" s="163"/>
      <c r="K22" s="164"/>
      <c r="L22" s="475">
        <f>ROUND('2. Прогноз. Без корректировки'!L22,3)</f>
        <v>0</v>
      </c>
      <c r="M22" s="162"/>
      <c r="N22" s="163"/>
      <c r="O22" s="163"/>
      <c r="P22" s="166"/>
      <c r="Q22" s="475">
        <f>ROUND('2. Прогноз. Без корректировки'!Q22,3)</f>
        <v>0</v>
      </c>
      <c r="R22" s="24"/>
    </row>
    <row r="23" spans="1:18" ht="15" customHeight="1" outlineLevel="1" x14ac:dyDescent="0.25">
      <c r="A23" s="30" t="s">
        <v>172</v>
      </c>
      <c r="B23" s="455" t="s">
        <v>156</v>
      </c>
      <c r="C23" s="262">
        <f>ROUND($G$23*'1. Статистика'!D176,3)</f>
        <v>0</v>
      </c>
      <c r="D23" s="159">
        <f>ROUND(G23-(C23+E23+F23),3)</f>
        <v>0</v>
      </c>
      <c r="E23" s="159">
        <f>ROUND($G$23*'1. Статистика'!F176,3)</f>
        <v>0</v>
      </c>
      <c r="F23" s="159">
        <f>ROUND($G$23*'1. Статистика'!G176,3)</f>
        <v>0</v>
      </c>
      <c r="G23" s="240">
        <f>ROUND((G24*G27+G25*G28+G26*G29)/10,3)</f>
        <v>0</v>
      </c>
      <c r="H23" s="167">
        <f>ROUND($L$23*'1. Статистика'!D176,3)</f>
        <v>0</v>
      </c>
      <c r="I23" s="159">
        <f>ROUND(L23-(H23+J23+K23),3)</f>
        <v>0</v>
      </c>
      <c r="J23" s="168">
        <f>ROUND($L$23*'1. Статистика'!F176,3)</f>
        <v>0</v>
      </c>
      <c r="K23" s="160">
        <f>ROUND($L$23*'1. Статистика'!G176,3)</f>
        <v>0</v>
      </c>
      <c r="L23" s="240">
        <f>ROUND((L24*L27+L25*L28+L26*L29)/10,3)</f>
        <v>0</v>
      </c>
      <c r="M23" s="167">
        <f>ROUND($Q$23*'1. Статистика'!D176,3)</f>
        <v>0</v>
      </c>
      <c r="N23" s="159">
        <f>ROUND(Q23-(M23+O23+P23),3)</f>
        <v>0</v>
      </c>
      <c r="O23" s="168">
        <f>ROUND($Q$23*'1. Статистика'!F176,3)</f>
        <v>0</v>
      </c>
      <c r="P23" s="161">
        <f>ROUND($Q$23*'1. Статистика'!G176,3)</f>
        <v>0</v>
      </c>
      <c r="Q23" s="240">
        <f>ROUND((Q24*Q27+Q25*Q28+Q26*Q29)/10,3)</f>
        <v>0</v>
      </c>
    </row>
    <row r="24" spans="1:18" s="23" customFormat="1" ht="15" customHeight="1" outlineLevel="2" x14ac:dyDescent="0.25">
      <c r="A24" s="31" t="s">
        <v>76</v>
      </c>
      <c r="B24" s="456" t="s">
        <v>20</v>
      </c>
      <c r="C24" s="263"/>
      <c r="D24" s="163"/>
      <c r="E24" s="163"/>
      <c r="F24" s="163"/>
      <c r="G24" s="165">
        <f>ROUND('1. Статистика'!F16,3)</f>
        <v>0</v>
      </c>
      <c r="H24" s="162"/>
      <c r="I24" s="163"/>
      <c r="J24" s="163"/>
      <c r="K24" s="164"/>
      <c r="L24" s="169">
        <f>ROUND('1. Статистика'!G16,3)</f>
        <v>0</v>
      </c>
      <c r="M24" s="162"/>
      <c r="N24" s="163"/>
      <c r="O24" s="163"/>
      <c r="P24" s="166"/>
      <c r="Q24" s="169">
        <f>ROUND('1. Статистика'!H16,3)</f>
        <v>0</v>
      </c>
    </row>
    <row r="25" spans="1:18" s="23" customFormat="1" ht="15" customHeight="1" outlineLevel="2" x14ac:dyDescent="0.25">
      <c r="A25" s="31" t="s">
        <v>77</v>
      </c>
      <c r="B25" s="456" t="s">
        <v>20</v>
      </c>
      <c r="C25" s="263"/>
      <c r="D25" s="163"/>
      <c r="E25" s="163"/>
      <c r="F25" s="163"/>
      <c r="G25" s="165">
        <f>ROUND('1. Статистика'!F17,3)</f>
        <v>0</v>
      </c>
      <c r="H25" s="162"/>
      <c r="I25" s="163"/>
      <c r="J25" s="163"/>
      <c r="K25" s="164"/>
      <c r="L25" s="169">
        <f>ROUND('1. Статистика'!G17,3)</f>
        <v>0</v>
      </c>
      <c r="M25" s="162"/>
      <c r="N25" s="163"/>
      <c r="O25" s="163"/>
      <c r="P25" s="166"/>
      <c r="Q25" s="169">
        <f>ROUND('1. Статистика'!H17,3)</f>
        <v>0</v>
      </c>
    </row>
    <row r="26" spans="1:18" s="23" customFormat="1" ht="15" customHeight="1" outlineLevel="2" x14ac:dyDescent="0.25">
      <c r="A26" s="31" t="s">
        <v>78</v>
      </c>
      <c r="B26" s="456" t="s">
        <v>20</v>
      </c>
      <c r="C26" s="263"/>
      <c r="D26" s="163"/>
      <c r="E26" s="163"/>
      <c r="F26" s="163"/>
      <c r="G26" s="165">
        <f>ROUND('1. Статистика'!F18,3)</f>
        <v>0</v>
      </c>
      <c r="H26" s="162"/>
      <c r="I26" s="163"/>
      <c r="J26" s="163"/>
      <c r="K26" s="164"/>
      <c r="L26" s="169">
        <f>ROUND('1. Статистика'!G18,3)</f>
        <v>0</v>
      </c>
      <c r="M26" s="162"/>
      <c r="N26" s="163"/>
      <c r="O26" s="163"/>
      <c r="P26" s="166"/>
      <c r="Q26" s="169">
        <f>ROUND('1. Статистика'!H18,3)</f>
        <v>0</v>
      </c>
    </row>
    <row r="27" spans="1:18" s="23" customFormat="1" ht="15" customHeight="1" outlineLevel="2" x14ac:dyDescent="0.25">
      <c r="A27" s="31" t="s">
        <v>79</v>
      </c>
      <c r="B27" s="457" t="s">
        <v>36</v>
      </c>
      <c r="C27" s="263"/>
      <c r="D27" s="163"/>
      <c r="E27" s="163"/>
      <c r="F27" s="163"/>
      <c r="G27" s="475">
        <f>ROUND('2. Прогноз. Без корректировки'!G27,3)</f>
        <v>0</v>
      </c>
      <c r="H27" s="162"/>
      <c r="I27" s="163"/>
      <c r="J27" s="163"/>
      <c r="K27" s="164"/>
      <c r="L27" s="475">
        <f>ROUND('2. Прогноз. Без корректировки'!L27,3)</f>
        <v>0</v>
      </c>
      <c r="M27" s="162"/>
      <c r="N27" s="163"/>
      <c r="O27" s="163"/>
      <c r="P27" s="166"/>
      <c r="Q27" s="475">
        <f>ROUND('2. Прогноз. Без корректировки'!Q27,3)</f>
        <v>0</v>
      </c>
    </row>
    <row r="28" spans="1:18" s="23" customFormat="1" ht="15" customHeight="1" outlineLevel="2" x14ac:dyDescent="0.25">
      <c r="A28" s="31" t="s">
        <v>80</v>
      </c>
      <c r="B28" s="457" t="s">
        <v>36</v>
      </c>
      <c r="C28" s="263"/>
      <c r="D28" s="163"/>
      <c r="E28" s="163"/>
      <c r="F28" s="163"/>
      <c r="G28" s="475">
        <f>ROUND('2. Прогноз. Без корректировки'!G28,3)</f>
        <v>0</v>
      </c>
      <c r="H28" s="162"/>
      <c r="I28" s="163"/>
      <c r="J28" s="163"/>
      <c r="K28" s="164"/>
      <c r="L28" s="475">
        <f>ROUND('2. Прогноз. Без корректировки'!L28,3)</f>
        <v>0</v>
      </c>
      <c r="M28" s="162"/>
      <c r="N28" s="163"/>
      <c r="O28" s="163"/>
      <c r="P28" s="166"/>
      <c r="Q28" s="475">
        <f>ROUND('2. Прогноз. Без корректировки'!Q28,3)</f>
        <v>0</v>
      </c>
    </row>
    <row r="29" spans="1:18" s="23" customFormat="1" ht="15" customHeight="1" outlineLevel="2" x14ac:dyDescent="0.25">
      <c r="A29" s="31" t="s">
        <v>81</v>
      </c>
      <c r="B29" s="457" t="s">
        <v>36</v>
      </c>
      <c r="C29" s="263"/>
      <c r="D29" s="163"/>
      <c r="E29" s="163"/>
      <c r="F29" s="163"/>
      <c r="G29" s="475">
        <f>ROUND('2. Прогноз. Без корректировки'!G29,3)</f>
        <v>0</v>
      </c>
      <c r="H29" s="162"/>
      <c r="I29" s="163"/>
      <c r="J29" s="163"/>
      <c r="K29" s="164"/>
      <c r="L29" s="475">
        <f>ROUND('2. Прогноз. Без корректировки'!L29,3)</f>
        <v>0</v>
      </c>
      <c r="M29" s="162"/>
      <c r="N29" s="163"/>
      <c r="O29" s="163"/>
      <c r="P29" s="166"/>
      <c r="Q29" s="475">
        <f>ROUND('2. Прогноз. Без корректировки'!Q29,3)</f>
        <v>0</v>
      </c>
    </row>
    <row r="30" spans="1:18" ht="15" customHeight="1" outlineLevel="1" x14ac:dyDescent="0.25">
      <c r="A30" s="30" t="s">
        <v>173</v>
      </c>
      <c r="B30" s="455" t="s">
        <v>156</v>
      </c>
      <c r="C30" s="262">
        <f>ROUND($G$30*'1. Статистика'!D177,3)</f>
        <v>0</v>
      </c>
      <c r="D30" s="159">
        <f>ROUND(G30-(C30+E30+F30),3)</f>
        <v>0</v>
      </c>
      <c r="E30" s="170">
        <f>ROUND($G$30*'1. Статистика'!F177,3)</f>
        <v>0</v>
      </c>
      <c r="F30" s="170">
        <f>ROUND($G$30*'1. Статистика'!G177,3)</f>
        <v>0</v>
      </c>
      <c r="G30" s="240">
        <f>ROUND((G31*G34+G32*G35+G33*G36)/10,3)</f>
        <v>0</v>
      </c>
      <c r="H30" s="171">
        <f>ROUND($L$30*'1. Статистика'!D177,3)</f>
        <v>0</v>
      </c>
      <c r="I30" s="159">
        <f>ROUND(L30-(H30+J30+K30),3)</f>
        <v>0</v>
      </c>
      <c r="J30" s="172">
        <f>ROUND($L$30*'1. Статистика'!F177,3)</f>
        <v>0</v>
      </c>
      <c r="K30" s="160">
        <f>ROUND($L$30*'1. Статистика'!G177,3)</f>
        <v>0</v>
      </c>
      <c r="L30" s="240">
        <f>ROUND((L31*L34+L32*L35+L33*L36)/10,3)</f>
        <v>0</v>
      </c>
      <c r="M30" s="171">
        <f>ROUND($Q$30*'1. Статистика'!D177,3)</f>
        <v>0</v>
      </c>
      <c r="N30" s="159">
        <f>ROUND(Q30-(M30+O30+P30),3)</f>
        <v>0</v>
      </c>
      <c r="O30" s="172">
        <f>ROUND($Q$30*'1. Статистика'!F177,3)</f>
        <v>0</v>
      </c>
      <c r="P30" s="161">
        <f>ROUND($Q$30*'1. Статистика'!G177,3)</f>
        <v>0</v>
      </c>
      <c r="Q30" s="240">
        <f>ROUND((Q31*Q34+Q32*Q35+Q33*Q36)/10,3)</f>
        <v>0</v>
      </c>
    </row>
    <row r="31" spans="1:18" s="23" customFormat="1" ht="15" customHeight="1" outlineLevel="2" x14ac:dyDescent="0.25">
      <c r="A31" s="31" t="s">
        <v>76</v>
      </c>
      <c r="B31" s="456" t="s">
        <v>20</v>
      </c>
      <c r="C31" s="263"/>
      <c r="D31" s="163"/>
      <c r="E31" s="163"/>
      <c r="F31" s="163"/>
      <c r="G31" s="165">
        <f>ROUND('1. Статистика'!F20,3)</f>
        <v>0</v>
      </c>
      <c r="H31" s="162"/>
      <c r="I31" s="163"/>
      <c r="J31" s="163"/>
      <c r="K31" s="164"/>
      <c r="L31" s="169">
        <f>ROUND('1. Статистика'!G20,3)</f>
        <v>0</v>
      </c>
      <c r="M31" s="162"/>
      <c r="N31" s="163"/>
      <c r="O31" s="163"/>
      <c r="P31" s="166"/>
      <c r="Q31" s="169">
        <f>ROUND('1. Статистика'!H20,3)</f>
        <v>0</v>
      </c>
    </row>
    <row r="32" spans="1:18" s="23" customFormat="1" ht="15" customHeight="1" outlineLevel="2" x14ac:dyDescent="0.25">
      <c r="A32" s="31" t="s">
        <v>77</v>
      </c>
      <c r="B32" s="456" t="s">
        <v>20</v>
      </c>
      <c r="C32" s="263"/>
      <c r="D32" s="163"/>
      <c r="E32" s="163"/>
      <c r="F32" s="163"/>
      <c r="G32" s="165">
        <f>ROUND('1. Статистика'!F21,3)</f>
        <v>0</v>
      </c>
      <c r="H32" s="162"/>
      <c r="I32" s="163"/>
      <c r="J32" s="163"/>
      <c r="K32" s="164"/>
      <c r="L32" s="169">
        <f>ROUND('1. Статистика'!G21,3)</f>
        <v>0</v>
      </c>
      <c r="M32" s="162"/>
      <c r="N32" s="163"/>
      <c r="O32" s="163"/>
      <c r="P32" s="166"/>
      <c r="Q32" s="169">
        <f>ROUND('1. Статистика'!H21,3)</f>
        <v>0</v>
      </c>
    </row>
    <row r="33" spans="1:17" s="23" customFormat="1" ht="15" customHeight="1" outlineLevel="2" x14ac:dyDescent="0.25">
      <c r="A33" s="31" t="s">
        <v>78</v>
      </c>
      <c r="B33" s="456" t="s">
        <v>20</v>
      </c>
      <c r="C33" s="263"/>
      <c r="D33" s="163"/>
      <c r="E33" s="163"/>
      <c r="F33" s="163"/>
      <c r="G33" s="165">
        <f>ROUND('1. Статистика'!F22,3)</f>
        <v>0</v>
      </c>
      <c r="H33" s="162"/>
      <c r="I33" s="163"/>
      <c r="J33" s="163"/>
      <c r="K33" s="164"/>
      <c r="L33" s="169">
        <f>ROUND('1. Статистика'!G22,3)</f>
        <v>0</v>
      </c>
      <c r="M33" s="162"/>
      <c r="N33" s="163"/>
      <c r="O33" s="163"/>
      <c r="P33" s="166"/>
      <c r="Q33" s="169">
        <f>ROUND('1. Статистика'!H22,3)</f>
        <v>0</v>
      </c>
    </row>
    <row r="34" spans="1:17" s="23" customFormat="1" ht="15" customHeight="1" outlineLevel="2" x14ac:dyDescent="0.25">
      <c r="A34" s="31" t="s">
        <v>79</v>
      </c>
      <c r="B34" s="457" t="s">
        <v>36</v>
      </c>
      <c r="C34" s="263"/>
      <c r="D34" s="163"/>
      <c r="E34" s="163"/>
      <c r="F34" s="163"/>
      <c r="G34" s="475">
        <f>ROUND('2. Прогноз. Без корректировки'!G34,3)</f>
        <v>0</v>
      </c>
      <c r="H34" s="162"/>
      <c r="I34" s="163"/>
      <c r="J34" s="163"/>
      <c r="K34" s="164"/>
      <c r="L34" s="475">
        <f>ROUND('2. Прогноз. Без корректировки'!L34,3)</f>
        <v>0</v>
      </c>
      <c r="M34" s="162"/>
      <c r="N34" s="163"/>
      <c r="O34" s="163"/>
      <c r="P34" s="166"/>
      <c r="Q34" s="475">
        <f>ROUND('2. Прогноз. Без корректировки'!Q34,3)</f>
        <v>0</v>
      </c>
    </row>
    <row r="35" spans="1:17" s="23" customFormat="1" ht="15" customHeight="1" outlineLevel="2" x14ac:dyDescent="0.25">
      <c r="A35" s="31" t="s">
        <v>80</v>
      </c>
      <c r="B35" s="457" t="s">
        <v>36</v>
      </c>
      <c r="C35" s="263"/>
      <c r="D35" s="163"/>
      <c r="E35" s="163"/>
      <c r="F35" s="163"/>
      <c r="G35" s="475">
        <f>ROUND('2. Прогноз. Без корректировки'!G35,3)</f>
        <v>0</v>
      </c>
      <c r="H35" s="162"/>
      <c r="I35" s="163"/>
      <c r="J35" s="163"/>
      <c r="K35" s="164"/>
      <c r="L35" s="475">
        <f>ROUND('2. Прогноз. Без корректировки'!L35,3)</f>
        <v>0</v>
      </c>
      <c r="M35" s="162"/>
      <c r="N35" s="163"/>
      <c r="O35" s="163"/>
      <c r="P35" s="166"/>
      <c r="Q35" s="475">
        <f>ROUND('2. Прогноз. Без корректировки'!Q35,3)</f>
        <v>0</v>
      </c>
    </row>
    <row r="36" spans="1:17" s="23" customFormat="1" ht="15" customHeight="1" outlineLevel="2" x14ac:dyDescent="0.25">
      <c r="A36" s="31" t="s">
        <v>81</v>
      </c>
      <c r="B36" s="457" t="s">
        <v>36</v>
      </c>
      <c r="C36" s="263"/>
      <c r="D36" s="163"/>
      <c r="E36" s="163"/>
      <c r="F36" s="163"/>
      <c r="G36" s="475">
        <f>ROUND('2. Прогноз. Без корректировки'!G36,3)</f>
        <v>0</v>
      </c>
      <c r="H36" s="162"/>
      <c r="I36" s="163"/>
      <c r="J36" s="163"/>
      <c r="K36" s="164"/>
      <c r="L36" s="475">
        <f>ROUND('2. Прогноз. Без корректировки'!L36,3)</f>
        <v>0</v>
      </c>
      <c r="M36" s="162"/>
      <c r="N36" s="163"/>
      <c r="O36" s="163"/>
      <c r="P36" s="166"/>
      <c r="Q36" s="475">
        <f>ROUND('2. Прогноз. Без корректировки'!Q36,3)</f>
        <v>0</v>
      </c>
    </row>
    <row r="37" spans="1:17" ht="15" customHeight="1" outlineLevel="1" x14ac:dyDescent="0.25">
      <c r="A37" s="30" t="s">
        <v>175</v>
      </c>
      <c r="B37" s="455" t="s">
        <v>156</v>
      </c>
      <c r="C37" s="262">
        <f>ROUND($G$37*'1. Статистика'!D178,3)</f>
        <v>0</v>
      </c>
      <c r="D37" s="159">
        <f>ROUND(G37-(C37+E37+F37),3)</f>
        <v>0</v>
      </c>
      <c r="E37" s="159">
        <f>ROUND($G$37*'1. Статистика'!F178,3)</f>
        <v>0</v>
      </c>
      <c r="F37" s="159">
        <f>ROUND($G$37*'1. Статистика'!G178,3)</f>
        <v>0</v>
      </c>
      <c r="G37" s="240">
        <f>ROUND((G38*G41+G39*G42+G40*G43)/10,3)</f>
        <v>0</v>
      </c>
      <c r="H37" s="167">
        <f>ROUND($L$37*'1. Статистика'!D178,3)</f>
        <v>0</v>
      </c>
      <c r="I37" s="159">
        <f>ROUND(L37-(H37+J37+K37),3)</f>
        <v>0</v>
      </c>
      <c r="J37" s="168">
        <f>ROUND($L$37*'1. Статистика'!F178,3)</f>
        <v>0</v>
      </c>
      <c r="K37" s="160">
        <f>ROUND($L$37*'1. Статистика'!G178,3)</f>
        <v>0</v>
      </c>
      <c r="L37" s="240">
        <f>ROUND((L38*L41+L39*L42+L40*L43)/10,3)</f>
        <v>0</v>
      </c>
      <c r="M37" s="167">
        <f>ROUND($Q$37*'1. Статистика'!D178,3)</f>
        <v>0</v>
      </c>
      <c r="N37" s="159">
        <f>ROUND(Q37-(M37+O37+P37),3)</f>
        <v>0</v>
      </c>
      <c r="O37" s="172">
        <f>ROUND($Q$37*'1. Статистика'!F178,3)</f>
        <v>0</v>
      </c>
      <c r="P37" s="161">
        <f>ROUND($Q$37*'1. Статистика'!G178,3)</f>
        <v>0</v>
      </c>
      <c r="Q37" s="240">
        <f>ROUND((Q38*Q41+Q39*Q42+Q40*Q43)/10,3)</f>
        <v>0</v>
      </c>
    </row>
    <row r="38" spans="1:17" s="23" customFormat="1" ht="15" customHeight="1" outlineLevel="2" x14ac:dyDescent="0.25">
      <c r="A38" s="31" t="s">
        <v>76</v>
      </c>
      <c r="B38" s="456" t="s">
        <v>20</v>
      </c>
      <c r="C38" s="263"/>
      <c r="D38" s="163"/>
      <c r="E38" s="163"/>
      <c r="F38" s="163"/>
      <c r="G38" s="165">
        <f>ROUND('1. Статистика'!F24,3)</f>
        <v>0</v>
      </c>
      <c r="H38" s="162"/>
      <c r="I38" s="163"/>
      <c r="J38" s="163"/>
      <c r="K38" s="164"/>
      <c r="L38" s="165">
        <f>ROUND('1. Статистика'!G24,3)</f>
        <v>0</v>
      </c>
      <c r="M38" s="162"/>
      <c r="N38" s="163"/>
      <c r="O38" s="163"/>
      <c r="P38" s="166"/>
      <c r="Q38" s="165">
        <f>ROUND('1. Статистика'!H24,3)</f>
        <v>0</v>
      </c>
    </row>
    <row r="39" spans="1:17" s="23" customFormat="1" ht="15" customHeight="1" outlineLevel="2" x14ac:dyDescent="0.25">
      <c r="A39" s="31" t="s">
        <v>77</v>
      </c>
      <c r="B39" s="456" t="s">
        <v>20</v>
      </c>
      <c r="C39" s="263"/>
      <c r="D39" s="163"/>
      <c r="E39" s="163"/>
      <c r="F39" s="163"/>
      <c r="G39" s="165">
        <f>ROUND('1. Статистика'!F25,3)</f>
        <v>0</v>
      </c>
      <c r="H39" s="162"/>
      <c r="I39" s="163"/>
      <c r="J39" s="163"/>
      <c r="K39" s="164"/>
      <c r="L39" s="169">
        <f>ROUND('1. Статистика'!G25,3)</f>
        <v>0</v>
      </c>
      <c r="M39" s="162"/>
      <c r="N39" s="163"/>
      <c r="O39" s="163"/>
      <c r="P39" s="166"/>
      <c r="Q39" s="169">
        <f>ROUND('1. Статистика'!H25,3)</f>
        <v>0</v>
      </c>
    </row>
    <row r="40" spans="1:17" s="23" customFormat="1" ht="15" customHeight="1" outlineLevel="2" x14ac:dyDescent="0.25">
      <c r="A40" s="31" t="s">
        <v>78</v>
      </c>
      <c r="B40" s="456" t="s">
        <v>20</v>
      </c>
      <c r="C40" s="263"/>
      <c r="D40" s="163"/>
      <c r="E40" s="163"/>
      <c r="F40" s="163"/>
      <c r="G40" s="165">
        <f>ROUND('1. Статистика'!F26,3)</f>
        <v>0</v>
      </c>
      <c r="H40" s="162"/>
      <c r="I40" s="163"/>
      <c r="J40" s="163"/>
      <c r="K40" s="164"/>
      <c r="L40" s="169">
        <f>ROUND('1. Статистика'!G26,3)</f>
        <v>0</v>
      </c>
      <c r="M40" s="162"/>
      <c r="N40" s="163"/>
      <c r="O40" s="163"/>
      <c r="P40" s="166"/>
      <c r="Q40" s="169">
        <f>ROUND('1. Статистика'!H26,3)</f>
        <v>0</v>
      </c>
    </row>
    <row r="41" spans="1:17" s="23" customFormat="1" ht="15" customHeight="1" outlineLevel="2" x14ac:dyDescent="0.25">
      <c r="A41" s="31" t="s">
        <v>79</v>
      </c>
      <c r="B41" s="457" t="s">
        <v>36</v>
      </c>
      <c r="C41" s="263"/>
      <c r="D41" s="163"/>
      <c r="E41" s="163"/>
      <c r="F41" s="163"/>
      <c r="G41" s="475">
        <f>ROUND('2. Прогноз. Без корректировки'!G41,3)</f>
        <v>0</v>
      </c>
      <c r="H41" s="162"/>
      <c r="I41" s="163"/>
      <c r="J41" s="163"/>
      <c r="K41" s="164"/>
      <c r="L41" s="475">
        <f>ROUND('2. Прогноз. Без корректировки'!L41,3)</f>
        <v>0</v>
      </c>
      <c r="M41" s="162"/>
      <c r="N41" s="163"/>
      <c r="O41" s="163"/>
      <c r="P41" s="166"/>
      <c r="Q41" s="475">
        <f>ROUND('2. Прогноз. Без корректировки'!Q41,3)</f>
        <v>0</v>
      </c>
    </row>
    <row r="42" spans="1:17" s="23" customFormat="1" ht="15" customHeight="1" outlineLevel="2" x14ac:dyDescent="0.25">
      <c r="A42" s="31" t="s">
        <v>80</v>
      </c>
      <c r="B42" s="457" t="s">
        <v>36</v>
      </c>
      <c r="C42" s="263"/>
      <c r="D42" s="163"/>
      <c r="E42" s="163"/>
      <c r="F42" s="163"/>
      <c r="G42" s="475">
        <f>ROUND('2. Прогноз. Без корректировки'!G42,3)</f>
        <v>0</v>
      </c>
      <c r="H42" s="162"/>
      <c r="I42" s="163"/>
      <c r="J42" s="163"/>
      <c r="K42" s="164"/>
      <c r="L42" s="475">
        <f>ROUND('2. Прогноз. Без корректировки'!L42,3)</f>
        <v>0</v>
      </c>
      <c r="M42" s="162"/>
      <c r="N42" s="163"/>
      <c r="O42" s="163"/>
      <c r="P42" s="166"/>
      <c r="Q42" s="475">
        <f>ROUND('2. Прогноз. Без корректировки'!Q42,3)</f>
        <v>0</v>
      </c>
    </row>
    <row r="43" spans="1:17" s="23" customFormat="1" ht="15" customHeight="1" outlineLevel="2" x14ac:dyDescent="0.25">
      <c r="A43" s="31" t="s">
        <v>81</v>
      </c>
      <c r="B43" s="457" t="s">
        <v>36</v>
      </c>
      <c r="C43" s="263"/>
      <c r="D43" s="163"/>
      <c r="E43" s="163"/>
      <c r="F43" s="163"/>
      <c r="G43" s="475">
        <f>ROUND('2. Прогноз. Без корректировки'!G43,3)</f>
        <v>0</v>
      </c>
      <c r="H43" s="162"/>
      <c r="I43" s="163"/>
      <c r="J43" s="163"/>
      <c r="K43" s="164"/>
      <c r="L43" s="475">
        <f>ROUND('2. Прогноз. Без корректировки'!L43,3)</f>
        <v>0</v>
      </c>
      <c r="M43" s="162"/>
      <c r="N43" s="163"/>
      <c r="O43" s="163"/>
      <c r="P43" s="166"/>
      <c r="Q43" s="475">
        <f>ROUND('2. Прогноз. Без корректировки'!Q43,3)</f>
        <v>0</v>
      </c>
    </row>
    <row r="44" spans="1:17" ht="15" customHeight="1" outlineLevel="1" x14ac:dyDescent="0.25">
      <c r="A44" s="30" t="s">
        <v>174</v>
      </c>
      <c r="B44" s="455" t="s">
        <v>156</v>
      </c>
      <c r="C44" s="262">
        <f>ROUND($G$44*'1. Статистика'!D179,3)</f>
        <v>0</v>
      </c>
      <c r="D44" s="159">
        <f>ROUND(G44-(C44+E44+F44),3)</f>
        <v>0</v>
      </c>
      <c r="E44" s="159">
        <f>ROUND($G$44*'1. Статистика'!F179,3)</f>
        <v>0</v>
      </c>
      <c r="F44" s="159">
        <f>ROUND($G$44*'1. Статистика'!G179,3)</f>
        <v>0</v>
      </c>
      <c r="G44" s="240">
        <f>ROUND((G45*G48+G46*G49+G47*G50)/10,3)</f>
        <v>0</v>
      </c>
      <c r="H44" s="167">
        <f>ROUND($L$44*'1. Статистика'!D179,3)</f>
        <v>0</v>
      </c>
      <c r="I44" s="159">
        <f>ROUND(L44-(H44+J44+K44),3)</f>
        <v>0</v>
      </c>
      <c r="J44" s="172">
        <f>ROUND($L$44*'1. Статистика'!F179,3)</f>
        <v>0</v>
      </c>
      <c r="K44" s="160">
        <f>ROUND($L$44*'1. Статистика'!G179,3)</f>
        <v>0</v>
      </c>
      <c r="L44" s="240">
        <f>ROUND((L45*L48+L46*L49+L47*L50)/10,3)</f>
        <v>0</v>
      </c>
      <c r="M44" s="167">
        <f>ROUND($Q$44*'1. Статистика'!D179,3)</f>
        <v>0</v>
      </c>
      <c r="N44" s="159">
        <f>ROUND(Q44-(M44+O44+P44),3)</f>
        <v>0</v>
      </c>
      <c r="O44" s="172">
        <f>ROUND($Q$44*'1. Статистика'!F179,3)</f>
        <v>0</v>
      </c>
      <c r="P44" s="161">
        <f>ROUND($Q$44*'1. Статистика'!G179,3)</f>
        <v>0</v>
      </c>
      <c r="Q44" s="240">
        <f>ROUND((Q45*Q48+Q46*Q49+Q47*Q50)/10,3)</f>
        <v>0</v>
      </c>
    </row>
    <row r="45" spans="1:17" s="23" customFormat="1" ht="15" customHeight="1" outlineLevel="2" x14ac:dyDescent="0.25">
      <c r="A45" s="31" t="s">
        <v>76</v>
      </c>
      <c r="B45" s="456" t="s">
        <v>20</v>
      </c>
      <c r="C45" s="263"/>
      <c r="D45" s="163"/>
      <c r="E45" s="163"/>
      <c r="F45" s="164"/>
      <c r="G45" s="169">
        <f>ROUND('1. Статистика'!F28,3)</f>
        <v>0</v>
      </c>
      <c r="H45" s="162"/>
      <c r="I45" s="163"/>
      <c r="J45" s="163"/>
      <c r="K45" s="164"/>
      <c r="L45" s="165">
        <f>ROUND('1. Статистика'!G28,3)</f>
        <v>0</v>
      </c>
      <c r="M45" s="162"/>
      <c r="N45" s="163"/>
      <c r="O45" s="163"/>
      <c r="P45" s="166"/>
      <c r="Q45" s="165">
        <f>ROUND('1. Статистика'!H28,3)</f>
        <v>0</v>
      </c>
    </row>
    <row r="46" spans="1:17" s="23" customFormat="1" ht="15" customHeight="1" outlineLevel="2" x14ac:dyDescent="0.25">
      <c r="A46" s="31" t="s">
        <v>77</v>
      </c>
      <c r="B46" s="456" t="s">
        <v>20</v>
      </c>
      <c r="C46" s="263"/>
      <c r="D46" s="163"/>
      <c r="E46" s="163"/>
      <c r="F46" s="164"/>
      <c r="G46" s="169">
        <f>ROUND('1. Статистика'!F29,3)</f>
        <v>0</v>
      </c>
      <c r="H46" s="162"/>
      <c r="I46" s="163"/>
      <c r="J46" s="163"/>
      <c r="K46" s="164"/>
      <c r="L46" s="169">
        <f>ROUND('1. Статистика'!G29,3)</f>
        <v>0</v>
      </c>
      <c r="M46" s="162"/>
      <c r="N46" s="163"/>
      <c r="O46" s="163"/>
      <c r="P46" s="166"/>
      <c r="Q46" s="169">
        <f>ROUND('1. Статистика'!H29,3)</f>
        <v>0</v>
      </c>
    </row>
    <row r="47" spans="1:17" s="23" customFormat="1" ht="15" customHeight="1" outlineLevel="2" x14ac:dyDescent="0.25">
      <c r="A47" s="31" t="s">
        <v>78</v>
      </c>
      <c r="B47" s="456" t="s">
        <v>20</v>
      </c>
      <c r="C47" s="263"/>
      <c r="D47" s="163"/>
      <c r="E47" s="163"/>
      <c r="F47" s="164"/>
      <c r="G47" s="169">
        <f>ROUND('1. Статистика'!F30,3)</f>
        <v>0</v>
      </c>
      <c r="H47" s="162"/>
      <c r="I47" s="163"/>
      <c r="J47" s="163"/>
      <c r="K47" s="164"/>
      <c r="L47" s="169">
        <f>ROUND('1. Статистика'!G30,3)</f>
        <v>0</v>
      </c>
      <c r="M47" s="162"/>
      <c r="N47" s="163"/>
      <c r="O47" s="163"/>
      <c r="P47" s="166"/>
      <c r="Q47" s="169">
        <f>ROUND('1. Статистика'!H30,3)</f>
        <v>0</v>
      </c>
    </row>
    <row r="48" spans="1:17" s="23" customFormat="1" ht="15" customHeight="1" outlineLevel="2" x14ac:dyDescent="0.25">
      <c r="A48" s="31" t="s">
        <v>79</v>
      </c>
      <c r="B48" s="457" t="s">
        <v>36</v>
      </c>
      <c r="C48" s="263"/>
      <c r="D48" s="163"/>
      <c r="E48" s="163"/>
      <c r="F48" s="164"/>
      <c r="G48" s="475">
        <f>ROUND('2. Прогноз. Без корректировки'!G48,3)</f>
        <v>0</v>
      </c>
      <c r="H48" s="162"/>
      <c r="I48" s="163"/>
      <c r="J48" s="163"/>
      <c r="K48" s="164"/>
      <c r="L48" s="475">
        <f>ROUND('2. Прогноз. Без корректировки'!L48,3)</f>
        <v>0</v>
      </c>
      <c r="M48" s="162"/>
      <c r="N48" s="163"/>
      <c r="O48" s="163"/>
      <c r="P48" s="166"/>
      <c r="Q48" s="475">
        <f>ROUND('2. Прогноз. Без корректировки'!Q48,3)</f>
        <v>0</v>
      </c>
    </row>
    <row r="49" spans="1:19" s="23" customFormat="1" ht="15" customHeight="1" outlineLevel="2" x14ac:dyDescent="0.25">
      <c r="A49" s="31" t="s">
        <v>80</v>
      </c>
      <c r="B49" s="457" t="s">
        <v>36</v>
      </c>
      <c r="C49" s="263"/>
      <c r="D49" s="163"/>
      <c r="E49" s="163"/>
      <c r="F49" s="164"/>
      <c r="G49" s="475">
        <f>ROUND('2. Прогноз. Без корректировки'!G49,3)</f>
        <v>0</v>
      </c>
      <c r="H49" s="162"/>
      <c r="I49" s="163"/>
      <c r="J49" s="163"/>
      <c r="K49" s="164"/>
      <c r="L49" s="475">
        <f>ROUND('2. Прогноз. Без корректировки'!L49,3)</f>
        <v>0</v>
      </c>
      <c r="M49" s="162"/>
      <c r="N49" s="163"/>
      <c r="O49" s="163"/>
      <c r="P49" s="166"/>
      <c r="Q49" s="475">
        <f>ROUND('2. Прогноз. Без корректировки'!Q49,3)</f>
        <v>0</v>
      </c>
    </row>
    <row r="50" spans="1:19" s="23" customFormat="1" ht="15" customHeight="1" outlineLevel="2" x14ac:dyDescent="0.25">
      <c r="A50" s="31" t="s">
        <v>81</v>
      </c>
      <c r="B50" s="457" t="s">
        <v>36</v>
      </c>
      <c r="C50" s="263"/>
      <c r="D50" s="163"/>
      <c r="E50" s="163"/>
      <c r="F50" s="164"/>
      <c r="G50" s="475">
        <f>ROUND('2. Прогноз. Без корректировки'!G50,3)</f>
        <v>0</v>
      </c>
      <c r="H50" s="162"/>
      <c r="I50" s="163"/>
      <c r="J50" s="163"/>
      <c r="K50" s="164"/>
      <c r="L50" s="475">
        <f>ROUND('2. Прогноз. Без корректировки'!L50,3)</f>
        <v>0</v>
      </c>
      <c r="M50" s="162"/>
      <c r="N50" s="163"/>
      <c r="O50" s="163"/>
      <c r="P50" s="166"/>
      <c r="Q50" s="475">
        <f>ROUND('2. Прогноз. Без корректировки'!Q50,3)</f>
        <v>0</v>
      </c>
    </row>
    <row r="51" spans="1:19" s="34" customFormat="1" ht="15" customHeight="1" x14ac:dyDescent="0.25">
      <c r="A51" s="250" t="s">
        <v>82</v>
      </c>
      <c r="B51" s="454" t="s">
        <v>156</v>
      </c>
      <c r="C51" s="261">
        <f t="shared" ref="C51:Q51" si="4">ROUND(C52+C55+C58+C61+C64,3)</f>
        <v>0</v>
      </c>
      <c r="D51" s="235">
        <f t="shared" si="4"/>
        <v>0</v>
      </c>
      <c r="E51" s="235">
        <f t="shared" si="4"/>
        <v>0</v>
      </c>
      <c r="F51" s="236">
        <f t="shared" si="4"/>
        <v>0</v>
      </c>
      <c r="G51" s="153">
        <f t="shared" si="4"/>
        <v>0</v>
      </c>
      <c r="H51" s="234">
        <f t="shared" si="4"/>
        <v>0</v>
      </c>
      <c r="I51" s="235">
        <f t="shared" si="4"/>
        <v>0</v>
      </c>
      <c r="J51" s="235">
        <f t="shared" si="4"/>
        <v>0</v>
      </c>
      <c r="K51" s="236">
        <f t="shared" si="4"/>
        <v>0</v>
      </c>
      <c r="L51" s="153">
        <f t="shared" si="4"/>
        <v>0</v>
      </c>
      <c r="M51" s="234">
        <f t="shared" si="4"/>
        <v>0</v>
      </c>
      <c r="N51" s="235">
        <f t="shared" si="4"/>
        <v>0</v>
      </c>
      <c r="O51" s="235">
        <f t="shared" si="4"/>
        <v>0</v>
      </c>
      <c r="P51" s="237">
        <f t="shared" si="4"/>
        <v>0</v>
      </c>
      <c r="Q51" s="153">
        <f t="shared" si="4"/>
        <v>0</v>
      </c>
    </row>
    <row r="52" spans="1:19" ht="15" customHeight="1" outlineLevel="1" x14ac:dyDescent="0.25">
      <c r="A52" s="30" t="s">
        <v>171</v>
      </c>
      <c r="B52" s="458" t="s">
        <v>156</v>
      </c>
      <c r="C52" s="262">
        <f t="shared" ref="C52:Q52" si="5">ROUND(C53+C54,3)</f>
        <v>0</v>
      </c>
      <c r="D52" s="159">
        <f t="shared" si="5"/>
        <v>0</v>
      </c>
      <c r="E52" s="159">
        <f t="shared" si="5"/>
        <v>0</v>
      </c>
      <c r="F52" s="160">
        <f t="shared" si="5"/>
        <v>0</v>
      </c>
      <c r="G52" s="240">
        <f t="shared" si="5"/>
        <v>0</v>
      </c>
      <c r="H52" s="158">
        <f t="shared" si="5"/>
        <v>0</v>
      </c>
      <c r="I52" s="159">
        <f t="shared" si="5"/>
        <v>0</v>
      </c>
      <c r="J52" s="159">
        <f t="shared" si="5"/>
        <v>0</v>
      </c>
      <c r="K52" s="160">
        <f t="shared" si="5"/>
        <v>0</v>
      </c>
      <c r="L52" s="240">
        <f t="shared" si="5"/>
        <v>0</v>
      </c>
      <c r="M52" s="158">
        <f t="shared" si="5"/>
        <v>0</v>
      </c>
      <c r="N52" s="159">
        <f t="shared" si="5"/>
        <v>0</v>
      </c>
      <c r="O52" s="159">
        <f t="shared" si="5"/>
        <v>0</v>
      </c>
      <c r="P52" s="161">
        <f t="shared" si="5"/>
        <v>0</v>
      </c>
      <c r="Q52" s="240">
        <f t="shared" si="5"/>
        <v>0</v>
      </c>
      <c r="R52" s="2"/>
    </row>
    <row r="53" spans="1:19" s="23" customFormat="1" ht="15" customHeight="1" outlineLevel="2" x14ac:dyDescent="0.25">
      <c r="A53" s="31" t="s">
        <v>83</v>
      </c>
      <c r="B53" s="459" t="s">
        <v>156</v>
      </c>
      <c r="C53" s="264">
        <f>ROUND('1. Статистика'!N61,3)</f>
        <v>0</v>
      </c>
      <c r="D53" s="174">
        <f>ROUND('1. Статистика'!O61,3)</f>
        <v>0</v>
      </c>
      <c r="E53" s="174">
        <f>ROUND('1. Статистика'!P61,3)</f>
        <v>0</v>
      </c>
      <c r="F53" s="175">
        <f>ROUND('1. Статистика'!Q61,3)</f>
        <v>0</v>
      </c>
      <c r="G53" s="165">
        <f>ROUND(SUM(C53:F53),3)</f>
        <v>0</v>
      </c>
      <c r="H53" s="173">
        <f>ROUND(C52,3)</f>
        <v>0</v>
      </c>
      <c r="I53" s="173">
        <f>ROUND(D52,3)</f>
        <v>0</v>
      </c>
      <c r="J53" s="173">
        <f>ROUND(E52,3)</f>
        <v>0</v>
      </c>
      <c r="K53" s="173">
        <f>ROUND(F52,3)</f>
        <v>0</v>
      </c>
      <c r="L53" s="165">
        <f>ROUND(SUM(H53:K53),3)</f>
        <v>0</v>
      </c>
      <c r="M53" s="173">
        <f>ROUND(H52,3)</f>
        <v>0</v>
      </c>
      <c r="N53" s="173">
        <f>ROUND(I52,3)</f>
        <v>0</v>
      </c>
      <c r="O53" s="173">
        <f>ROUND(J52,3)</f>
        <v>0</v>
      </c>
      <c r="P53" s="173">
        <f>ROUND(K52,3)</f>
        <v>0</v>
      </c>
      <c r="Q53" s="165">
        <f>ROUND(SUM(M53:P53),3)</f>
        <v>0</v>
      </c>
    </row>
    <row r="54" spans="1:19" s="23" customFormat="1" ht="15" customHeight="1" outlineLevel="2" x14ac:dyDescent="0.25">
      <c r="A54" s="31" t="s">
        <v>84</v>
      </c>
      <c r="B54" s="459" t="s">
        <v>156</v>
      </c>
      <c r="C54" s="476">
        <f>ROUND('1. Статистика'!C251-C53,3)</f>
        <v>0</v>
      </c>
      <c r="D54" s="477">
        <f>ROUND('1. Статистика'!D251-D53,3)</f>
        <v>0</v>
      </c>
      <c r="E54" s="477">
        <f>ROUND('1. Статистика'!E251-E53,3)</f>
        <v>0</v>
      </c>
      <c r="F54" s="477">
        <f>ROUND('1. Статистика'!F251-F53,3)</f>
        <v>0</v>
      </c>
      <c r="G54" s="165">
        <f>ROUND(SUM(C54:F54),3)</f>
        <v>0</v>
      </c>
      <c r="H54" s="477">
        <f>ROUND('1. Статистика'!G251-H53,3)</f>
        <v>0</v>
      </c>
      <c r="I54" s="477">
        <f>ROUND('1. Статистика'!H251-I53,3)</f>
        <v>0</v>
      </c>
      <c r="J54" s="477">
        <f>ROUND('1. Статистика'!I251-J53,3)</f>
        <v>0</v>
      </c>
      <c r="K54" s="477">
        <f>ROUND('1. Статистика'!J251-K53,3)</f>
        <v>0</v>
      </c>
      <c r="L54" s="165">
        <f>ROUND(SUM(H54:K54),3)</f>
        <v>0</v>
      </c>
      <c r="M54" s="477">
        <f>ROUND('1. Статистика'!K251-M53,3)</f>
        <v>0</v>
      </c>
      <c r="N54" s="477">
        <f>ROUND('1. Статистика'!L251-N53,3)</f>
        <v>0</v>
      </c>
      <c r="O54" s="477">
        <f>ROUND('1. Статистика'!M251-O53,3)</f>
        <v>0</v>
      </c>
      <c r="P54" s="477">
        <f>ROUND('1. Статистика'!N251-P53,3)</f>
        <v>0</v>
      </c>
      <c r="Q54" s="165">
        <f>ROUND(SUM(M54:P54),3)</f>
        <v>0</v>
      </c>
    </row>
    <row r="55" spans="1:19" ht="15" customHeight="1" outlineLevel="1" x14ac:dyDescent="0.25">
      <c r="A55" s="30" t="s">
        <v>172</v>
      </c>
      <c r="B55" s="458" t="s">
        <v>156</v>
      </c>
      <c r="C55" s="262">
        <f t="shared" ref="C55:Q55" si="6">ROUND(C56+C57,3)</f>
        <v>0</v>
      </c>
      <c r="D55" s="159">
        <f t="shared" si="6"/>
        <v>0</v>
      </c>
      <c r="E55" s="159">
        <f t="shared" si="6"/>
        <v>0</v>
      </c>
      <c r="F55" s="160">
        <f t="shared" si="6"/>
        <v>0</v>
      </c>
      <c r="G55" s="240">
        <f t="shared" si="6"/>
        <v>0</v>
      </c>
      <c r="H55" s="158">
        <f t="shared" si="6"/>
        <v>0</v>
      </c>
      <c r="I55" s="159">
        <f t="shared" si="6"/>
        <v>0</v>
      </c>
      <c r="J55" s="159">
        <f t="shared" si="6"/>
        <v>0</v>
      </c>
      <c r="K55" s="160">
        <f t="shared" si="6"/>
        <v>0</v>
      </c>
      <c r="L55" s="240">
        <f t="shared" si="6"/>
        <v>0</v>
      </c>
      <c r="M55" s="158">
        <f t="shared" si="6"/>
        <v>0</v>
      </c>
      <c r="N55" s="159">
        <f t="shared" si="6"/>
        <v>0</v>
      </c>
      <c r="O55" s="159">
        <f t="shared" si="6"/>
        <v>0</v>
      </c>
      <c r="P55" s="161">
        <f t="shared" si="6"/>
        <v>0</v>
      </c>
      <c r="Q55" s="240">
        <f t="shared" si="6"/>
        <v>0</v>
      </c>
    </row>
    <row r="56" spans="1:19" s="23" customFormat="1" ht="15" customHeight="1" outlineLevel="2" x14ac:dyDescent="0.25">
      <c r="A56" s="31" t="s">
        <v>83</v>
      </c>
      <c r="B56" s="459" t="s">
        <v>156</v>
      </c>
      <c r="C56" s="264">
        <f>ROUND('1. Статистика'!N62,3)</f>
        <v>0</v>
      </c>
      <c r="D56" s="174">
        <f>ROUND('1. Статистика'!O62,3)</f>
        <v>0</v>
      </c>
      <c r="E56" s="174">
        <f>ROUND('1. Статистика'!P62,3)</f>
        <v>0</v>
      </c>
      <c r="F56" s="175">
        <f>ROUND('1. Статистика'!Q62,3)</f>
        <v>0</v>
      </c>
      <c r="G56" s="165">
        <f>ROUND(SUM(C56:F56),3)</f>
        <v>0</v>
      </c>
      <c r="H56" s="173">
        <f>ROUND(C55,3)</f>
        <v>0</v>
      </c>
      <c r="I56" s="173">
        <f>ROUND(D55,3)</f>
        <v>0</v>
      </c>
      <c r="J56" s="173">
        <f>ROUND(E55,3)</f>
        <v>0</v>
      </c>
      <c r="K56" s="173">
        <f>ROUND(F55,3)</f>
        <v>0</v>
      </c>
      <c r="L56" s="165">
        <f>ROUND(SUM(H56:K56),3)</f>
        <v>0</v>
      </c>
      <c r="M56" s="173">
        <f>ROUND(H55,3)</f>
        <v>0</v>
      </c>
      <c r="N56" s="173">
        <f>ROUND(I55,3)</f>
        <v>0</v>
      </c>
      <c r="O56" s="173">
        <f>ROUND(J55,3)</f>
        <v>0</v>
      </c>
      <c r="P56" s="173">
        <f>ROUND(K55,3)</f>
        <v>0</v>
      </c>
      <c r="Q56" s="165">
        <f>ROUND(SUM(M56:P56),3)</f>
        <v>0</v>
      </c>
    </row>
    <row r="57" spans="1:19" s="23" customFormat="1" ht="15" customHeight="1" outlineLevel="2" x14ac:dyDescent="0.25">
      <c r="A57" s="31" t="s">
        <v>84</v>
      </c>
      <c r="B57" s="459" t="s">
        <v>156</v>
      </c>
      <c r="C57" s="476">
        <f>ROUND('1. Статистика'!C252-C56,3)</f>
        <v>0</v>
      </c>
      <c r="D57" s="477">
        <f>ROUND('1. Статистика'!D252-D56,3)</f>
        <v>0</v>
      </c>
      <c r="E57" s="477">
        <f>ROUND('1. Статистика'!E252-E56,3)</f>
        <v>0</v>
      </c>
      <c r="F57" s="477">
        <f>ROUND('1. Статистика'!F252-F56,3)</f>
        <v>0</v>
      </c>
      <c r="G57" s="165">
        <f>ROUND(SUM(C57:F57),3)</f>
        <v>0</v>
      </c>
      <c r="H57" s="477">
        <f>ROUND('1. Статистика'!G252-H56,3)</f>
        <v>0</v>
      </c>
      <c r="I57" s="477">
        <f>ROUND('1. Статистика'!H252-I56,3)</f>
        <v>0</v>
      </c>
      <c r="J57" s="477">
        <f>ROUND('1. Статистика'!I252-J56,3)</f>
        <v>0</v>
      </c>
      <c r="K57" s="477">
        <f>ROUND('1. Статистика'!J252-K56,3)</f>
        <v>0</v>
      </c>
      <c r="L57" s="165">
        <f>ROUND(SUM(H57:K57),3)</f>
        <v>0</v>
      </c>
      <c r="M57" s="477">
        <f>ROUND('1. Статистика'!K252-M56,3)</f>
        <v>0</v>
      </c>
      <c r="N57" s="477">
        <f>ROUND('1. Статистика'!L252-N56,3)</f>
        <v>0</v>
      </c>
      <c r="O57" s="477">
        <f>ROUND('1. Статистика'!M252-O56,3)</f>
        <v>0</v>
      </c>
      <c r="P57" s="477">
        <f>ROUND('1. Статистика'!N252-P56,3)</f>
        <v>0</v>
      </c>
      <c r="Q57" s="165">
        <f>ROUND(SUM(M57:P57),3)</f>
        <v>0</v>
      </c>
    </row>
    <row r="58" spans="1:19" ht="15" customHeight="1" outlineLevel="1" x14ac:dyDescent="0.25">
      <c r="A58" s="30" t="s">
        <v>173</v>
      </c>
      <c r="B58" s="458" t="s">
        <v>156</v>
      </c>
      <c r="C58" s="262">
        <f t="shared" ref="C58:Q58" si="7">ROUND(C59+C60,3)</f>
        <v>0</v>
      </c>
      <c r="D58" s="159">
        <f t="shared" si="7"/>
        <v>0</v>
      </c>
      <c r="E58" s="159">
        <f t="shared" si="7"/>
        <v>0</v>
      </c>
      <c r="F58" s="160">
        <f t="shared" si="7"/>
        <v>0</v>
      </c>
      <c r="G58" s="240">
        <f t="shared" si="7"/>
        <v>0</v>
      </c>
      <c r="H58" s="158">
        <f t="shared" si="7"/>
        <v>0</v>
      </c>
      <c r="I58" s="159">
        <f t="shared" si="7"/>
        <v>0</v>
      </c>
      <c r="J58" s="159">
        <f t="shared" si="7"/>
        <v>0</v>
      </c>
      <c r="K58" s="160">
        <f t="shared" si="7"/>
        <v>0</v>
      </c>
      <c r="L58" s="240">
        <f t="shared" si="7"/>
        <v>0</v>
      </c>
      <c r="M58" s="158">
        <f t="shared" si="7"/>
        <v>0</v>
      </c>
      <c r="N58" s="159">
        <f t="shared" si="7"/>
        <v>0</v>
      </c>
      <c r="O58" s="159">
        <f t="shared" si="7"/>
        <v>0</v>
      </c>
      <c r="P58" s="161">
        <f t="shared" si="7"/>
        <v>0</v>
      </c>
      <c r="Q58" s="240">
        <f t="shared" si="7"/>
        <v>0</v>
      </c>
    </row>
    <row r="59" spans="1:19" s="23" customFormat="1" ht="15" customHeight="1" outlineLevel="2" x14ac:dyDescent="0.25">
      <c r="A59" s="31" t="s">
        <v>83</v>
      </c>
      <c r="B59" s="459" t="s">
        <v>156</v>
      </c>
      <c r="C59" s="264">
        <f>ROUND('1. Статистика'!N63,3)</f>
        <v>0</v>
      </c>
      <c r="D59" s="174">
        <f>ROUND('1. Статистика'!O63,3)</f>
        <v>0</v>
      </c>
      <c r="E59" s="174">
        <f>ROUND('1. Статистика'!P63,3)</f>
        <v>0</v>
      </c>
      <c r="F59" s="175">
        <f>ROUND('1. Статистика'!Q63,3)</f>
        <v>0</v>
      </c>
      <c r="G59" s="165">
        <f>ROUND(SUM(C59:F59),3)</f>
        <v>0</v>
      </c>
      <c r="H59" s="173">
        <f>ROUND(C58,3)</f>
        <v>0</v>
      </c>
      <c r="I59" s="173">
        <f>ROUND(D58,3)</f>
        <v>0</v>
      </c>
      <c r="J59" s="173">
        <f>ROUND(E58,3)</f>
        <v>0</v>
      </c>
      <c r="K59" s="173">
        <f>ROUND(F58,3)</f>
        <v>0</v>
      </c>
      <c r="L59" s="165">
        <f>ROUND(SUM(H59:K59),3)</f>
        <v>0</v>
      </c>
      <c r="M59" s="173">
        <f>ROUND(H58,3)</f>
        <v>0</v>
      </c>
      <c r="N59" s="173">
        <f>ROUND(I58,3)</f>
        <v>0</v>
      </c>
      <c r="O59" s="173">
        <f>ROUND(J58,3)</f>
        <v>0</v>
      </c>
      <c r="P59" s="173">
        <f>ROUND(K58,3)</f>
        <v>0</v>
      </c>
      <c r="Q59" s="165">
        <f>ROUND(SUM(M59:P59),3)</f>
        <v>0</v>
      </c>
    </row>
    <row r="60" spans="1:19" s="23" customFormat="1" ht="15" customHeight="1" outlineLevel="2" x14ac:dyDescent="0.25">
      <c r="A60" s="31" t="s">
        <v>84</v>
      </c>
      <c r="B60" s="459" t="s">
        <v>156</v>
      </c>
      <c r="C60" s="476">
        <f>ROUND('1. Статистика'!C253-C59,3)</f>
        <v>0</v>
      </c>
      <c r="D60" s="477">
        <f>ROUND('1. Статистика'!D253-D59,3)</f>
        <v>0</v>
      </c>
      <c r="E60" s="477">
        <f>ROUND('1. Статистика'!E253-E59,3)</f>
        <v>0</v>
      </c>
      <c r="F60" s="477">
        <f>ROUND('1. Статистика'!F253-F59,3)</f>
        <v>0</v>
      </c>
      <c r="G60" s="165">
        <f>ROUND(SUM(C60:F60),3)</f>
        <v>0</v>
      </c>
      <c r="H60" s="477">
        <f>ROUND('1. Статистика'!G253-H59,3)</f>
        <v>0</v>
      </c>
      <c r="I60" s="477">
        <f>ROUND('1. Статистика'!H253-I59,3)</f>
        <v>0</v>
      </c>
      <c r="J60" s="477">
        <f>ROUND('1. Статистика'!I253-J59,3)</f>
        <v>0</v>
      </c>
      <c r="K60" s="477">
        <f>ROUND('1. Статистика'!J253-K59,3)</f>
        <v>0</v>
      </c>
      <c r="L60" s="165">
        <f>ROUND(SUM(H60:K60),3)</f>
        <v>0</v>
      </c>
      <c r="M60" s="477">
        <f>ROUND('1. Статистика'!K253-M59,3)</f>
        <v>0</v>
      </c>
      <c r="N60" s="477">
        <f>ROUND('1. Статистика'!L253-N59,3)</f>
        <v>0</v>
      </c>
      <c r="O60" s="477">
        <f>ROUND('1. Статистика'!M253-O59,3)</f>
        <v>0</v>
      </c>
      <c r="P60" s="477">
        <f>ROUND('1. Статистика'!N253-P59,3)</f>
        <v>0</v>
      </c>
      <c r="Q60" s="165">
        <f>ROUND(SUM(M60:P60),3)</f>
        <v>0</v>
      </c>
    </row>
    <row r="61" spans="1:19" ht="15" customHeight="1" outlineLevel="1" x14ac:dyDescent="0.25">
      <c r="A61" s="30" t="s">
        <v>175</v>
      </c>
      <c r="B61" s="458" t="s">
        <v>156</v>
      </c>
      <c r="C61" s="262">
        <f t="shared" ref="C61:Q61" si="8">ROUND(C62+C63,3)</f>
        <v>0</v>
      </c>
      <c r="D61" s="159">
        <f t="shared" si="8"/>
        <v>0</v>
      </c>
      <c r="E61" s="159">
        <f t="shared" si="8"/>
        <v>0</v>
      </c>
      <c r="F61" s="160">
        <f t="shared" si="8"/>
        <v>0</v>
      </c>
      <c r="G61" s="240">
        <f t="shared" si="8"/>
        <v>0</v>
      </c>
      <c r="H61" s="158">
        <f t="shared" si="8"/>
        <v>0</v>
      </c>
      <c r="I61" s="159">
        <f t="shared" si="8"/>
        <v>0</v>
      </c>
      <c r="J61" s="159">
        <f t="shared" si="8"/>
        <v>0</v>
      </c>
      <c r="K61" s="160">
        <f t="shared" si="8"/>
        <v>0</v>
      </c>
      <c r="L61" s="240">
        <f t="shared" si="8"/>
        <v>0</v>
      </c>
      <c r="M61" s="158">
        <f t="shared" si="8"/>
        <v>0</v>
      </c>
      <c r="N61" s="159">
        <f t="shared" si="8"/>
        <v>0</v>
      </c>
      <c r="O61" s="159">
        <f t="shared" si="8"/>
        <v>0</v>
      </c>
      <c r="P61" s="161">
        <f t="shared" si="8"/>
        <v>0</v>
      </c>
      <c r="Q61" s="240">
        <f t="shared" si="8"/>
        <v>0</v>
      </c>
      <c r="S61" s="2"/>
    </row>
    <row r="62" spans="1:19" s="23" customFormat="1" ht="15" customHeight="1" outlineLevel="2" x14ac:dyDescent="0.25">
      <c r="A62" s="31" t="s">
        <v>83</v>
      </c>
      <c r="B62" s="459" t="s">
        <v>156</v>
      </c>
      <c r="C62" s="264">
        <f>ROUND('1. Статистика'!N64,3)</f>
        <v>0</v>
      </c>
      <c r="D62" s="174">
        <f>ROUND('1. Статистика'!O64,3)</f>
        <v>0</v>
      </c>
      <c r="E62" s="174">
        <f>ROUND('1. Статистика'!P64,3)</f>
        <v>0</v>
      </c>
      <c r="F62" s="175">
        <f>ROUND('1. Статистика'!Q64,3)</f>
        <v>0</v>
      </c>
      <c r="G62" s="165">
        <f>ROUND(SUM(C62:F62),3)</f>
        <v>0</v>
      </c>
      <c r="H62" s="173">
        <f>ROUND(C61,3)</f>
        <v>0</v>
      </c>
      <c r="I62" s="173">
        <f>ROUND(D61,3)</f>
        <v>0</v>
      </c>
      <c r="J62" s="173">
        <f>ROUND(E61,3)</f>
        <v>0</v>
      </c>
      <c r="K62" s="173">
        <f>ROUND(F61,3)</f>
        <v>0</v>
      </c>
      <c r="L62" s="165">
        <f>ROUND(SUM(H62:K62),3)</f>
        <v>0</v>
      </c>
      <c r="M62" s="173">
        <f>ROUND(H61,3)</f>
        <v>0</v>
      </c>
      <c r="N62" s="173">
        <f>ROUND(I61,3)</f>
        <v>0</v>
      </c>
      <c r="O62" s="173">
        <f>ROUND(J61,3)</f>
        <v>0</v>
      </c>
      <c r="P62" s="173">
        <f>ROUND(K61,3)</f>
        <v>0</v>
      </c>
      <c r="Q62" s="165">
        <f>ROUND(SUM(M62:P62),3)</f>
        <v>0</v>
      </c>
    </row>
    <row r="63" spans="1:19" s="23" customFormat="1" ht="15" customHeight="1" outlineLevel="2" x14ac:dyDescent="0.25">
      <c r="A63" s="31" t="s">
        <v>84</v>
      </c>
      <c r="B63" s="459" t="s">
        <v>156</v>
      </c>
      <c r="C63" s="476">
        <f>ROUND('1. Статистика'!C254-C62,3)</f>
        <v>0</v>
      </c>
      <c r="D63" s="477">
        <f>ROUND('1. Статистика'!D254-D62,3)</f>
        <v>0</v>
      </c>
      <c r="E63" s="477">
        <f>ROUND('1. Статистика'!E254-E62,3)</f>
        <v>0</v>
      </c>
      <c r="F63" s="477">
        <f>ROUND('1. Статистика'!F254-F62,3)</f>
        <v>0</v>
      </c>
      <c r="G63" s="165">
        <f>ROUND(SUM(C63:F63),3)</f>
        <v>0</v>
      </c>
      <c r="H63" s="477">
        <f>ROUND('1. Статистика'!G254-H62,3)</f>
        <v>0</v>
      </c>
      <c r="I63" s="477">
        <f>ROUND('1. Статистика'!H254-I62,3)</f>
        <v>0</v>
      </c>
      <c r="J63" s="477">
        <f>ROUND('1. Статистика'!I254-J62,3)</f>
        <v>0</v>
      </c>
      <c r="K63" s="477">
        <f>ROUND('1. Статистика'!J254-K62,3)</f>
        <v>0</v>
      </c>
      <c r="L63" s="165">
        <f>ROUND(SUM(H63:K63),3)</f>
        <v>0</v>
      </c>
      <c r="M63" s="477">
        <f>ROUND('1. Статистика'!K254-M62,3)</f>
        <v>0</v>
      </c>
      <c r="N63" s="477">
        <f>ROUND('1. Статистика'!L254-N62,3)</f>
        <v>0</v>
      </c>
      <c r="O63" s="477">
        <f>ROUND('1. Статистика'!M254-O62,3)</f>
        <v>0</v>
      </c>
      <c r="P63" s="477">
        <f>ROUND('1. Статистика'!N254-P62,3)</f>
        <v>0</v>
      </c>
      <c r="Q63" s="165">
        <f>ROUND(SUM(M63:P63),3)</f>
        <v>0</v>
      </c>
    </row>
    <row r="64" spans="1:19" ht="15" customHeight="1" outlineLevel="1" x14ac:dyDescent="0.25">
      <c r="A64" s="30" t="s">
        <v>174</v>
      </c>
      <c r="B64" s="458" t="s">
        <v>156</v>
      </c>
      <c r="C64" s="262">
        <f t="shared" ref="C64:Q64" si="9">ROUND(C65+C66,3)</f>
        <v>0</v>
      </c>
      <c r="D64" s="159">
        <f t="shared" si="9"/>
        <v>0</v>
      </c>
      <c r="E64" s="159">
        <f t="shared" si="9"/>
        <v>0</v>
      </c>
      <c r="F64" s="160">
        <f t="shared" si="9"/>
        <v>0</v>
      </c>
      <c r="G64" s="240">
        <f t="shared" si="9"/>
        <v>0</v>
      </c>
      <c r="H64" s="158">
        <f t="shared" si="9"/>
        <v>0</v>
      </c>
      <c r="I64" s="159">
        <f t="shared" si="9"/>
        <v>0</v>
      </c>
      <c r="J64" s="159">
        <f t="shared" si="9"/>
        <v>0</v>
      </c>
      <c r="K64" s="160">
        <f t="shared" si="9"/>
        <v>0</v>
      </c>
      <c r="L64" s="240">
        <f t="shared" si="9"/>
        <v>0</v>
      </c>
      <c r="M64" s="158">
        <f t="shared" si="9"/>
        <v>0</v>
      </c>
      <c r="N64" s="159">
        <f t="shared" si="9"/>
        <v>0</v>
      </c>
      <c r="O64" s="159">
        <f t="shared" si="9"/>
        <v>0</v>
      </c>
      <c r="P64" s="161">
        <f t="shared" si="9"/>
        <v>0</v>
      </c>
      <c r="Q64" s="240">
        <f t="shared" si="9"/>
        <v>0</v>
      </c>
    </row>
    <row r="65" spans="1:20" s="23" customFormat="1" ht="15" customHeight="1" outlineLevel="2" x14ac:dyDescent="0.25">
      <c r="A65" s="31" t="s">
        <v>83</v>
      </c>
      <c r="B65" s="459" t="s">
        <v>156</v>
      </c>
      <c r="C65" s="264">
        <f>ROUND('1. Статистика'!N65,3)</f>
        <v>0</v>
      </c>
      <c r="D65" s="174">
        <f>ROUND('1. Статистика'!O65,3)</f>
        <v>0</v>
      </c>
      <c r="E65" s="174">
        <f>ROUND('1. Статистика'!P65,3)</f>
        <v>0</v>
      </c>
      <c r="F65" s="175">
        <f>ROUND('1. Статистика'!Q65,3)</f>
        <v>0</v>
      </c>
      <c r="G65" s="165">
        <f>ROUND(SUM(C65:F65),3)</f>
        <v>0</v>
      </c>
      <c r="H65" s="173">
        <f>ROUND(C64,3)</f>
        <v>0</v>
      </c>
      <c r="I65" s="173">
        <f>ROUND(D64,3)</f>
        <v>0</v>
      </c>
      <c r="J65" s="173">
        <f>ROUND(E64,3)</f>
        <v>0</v>
      </c>
      <c r="K65" s="173">
        <f>ROUND(F64,3)</f>
        <v>0</v>
      </c>
      <c r="L65" s="165">
        <f>ROUND(SUM(H65:K65),3)</f>
        <v>0</v>
      </c>
      <c r="M65" s="173">
        <f>ROUND(H64,3)</f>
        <v>0</v>
      </c>
      <c r="N65" s="173">
        <f>ROUND(I64,3)</f>
        <v>0</v>
      </c>
      <c r="O65" s="173">
        <f>ROUND(J64,3)</f>
        <v>0</v>
      </c>
      <c r="P65" s="173">
        <f>ROUND(K64,3)</f>
        <v>0</v>
      </c>
      <c r="Q65" s="165">
        <f>ROUND(SUM(M65:P65),3)</f>
        <v>0</v>
      </c>
    </row>
    <row r="66" spans="1:20" s="23" customFormat="1" ht="15" customHeight="1" outlineLevel="2" x14ac:dyDescent="0.25">
      <c r="A66" s="31" t="s">
        <v>84</v>
      </c>
      <c r="B66" s="459" t="s">
        <v>156</v>
      </c>
      <c r="C66" s="476">
        <f>ROUND('1. Статистика'!C255-C65,3)</f>
        <v>0</v>
      </c>
      <c r="D66" s="477">
        <f>ROUND('1. Статистика'!D255-D65,3)</f>
        <v>0</v>
      </c>
      <c r="E66" s="477">
        <f>ROUND('1. Статистика'!E255-E65,3)</f>
        <v>0</v>
      </c>
      <c r="F66" s="477">
        <f>ROUND('1. Статистика'!F255-F65,3)</f>
        <v>0</v>
      </c>
      <c r="G66" s="165">
        <f>ROUND(SUM(C66:F66),3)</f>
        <v>0</v>
      </c>
      <c r="H66" s="477">
        <f>ROUND('1. Статистика'!G255-H65,3)</f>
        <v>0</v>
      </c>
      <c r="I66" s="477">
        <f>ROUND('1. Статистика'!H255-I65,3)</f>
        <v>0</v>
      </c>
      <c r="J66" s="477">
        <f>ROUND('1. Статистика'!I255-J65,3)</f>
        <v>0</v>
      </c>
      <c r="K66" s="477">
        <f>ROUND('1. Статистика'!J255-K65,3)</f>
        <v>0</v>
      </c>
      <c r="L66" s="165">
        <f>ROUND(SUM(H66:K66),3)</f>
        <v>0</v>
      </c>
      <c r="M66" s="477">
        <f>ROUND('1. Статистика'!K255-M65,3)</f>
        <v>0</v>
      </c>
      <c r="N66" s="477">
        <f>ROUND('1. Статистика'!L255-N65,3)</f>
        <v>0</v>
      </c>
      <c r="O66" s="477">
        <f>ROUND('1. Статистика'!M255-O65,3)</f>
        <v>0</v>
      </c>
      <c r="P66" s="477">
        <f>ROUND('1. Статистика'!N255-P65,3)</f>
        <v>0</v>
      </c>
      <c r="Q66" s="165">
        <f>ROUND(SUM(M66:P66),3)</f>
        <v>0</v>
      </c>
    </row>
    <row r="67" spans="1:20" ht="15" customHeight="1" x14ac:dyDescent="0.25">
      <c r="A67" s="252" t="s">
        <v>73</v>
      </c>
      <c r="B67" s="460" t="s">
        <v>156</v>
      </c>
      <c r="C67" s="265">
        <f t="shared" ref="C67:Q67" si="10">ROUND(SUM(C68:C72),3)</f>
        <v>0</v>
      </c>
      <c r="D67" s="244">
        <f t="shared" si="10"/>
        <v>0</v>
      </c>
      <c r="E67" s="244">
        <f t="shared" si="10"/>
        <v>0</v>
      </c>
      <c r="F67" s="245">
        <f t="shared" si="10"/>
        <v>0</v>
      </c>
      <c r="G67" s="177">
        <f t="shared" si="10"/>
        <v>0</v>
      </c>
      <c r="H67" s="244">
        <f t="shared" si="10"/>
        <v>0</v>
      </c>
      <c r="I67" s="244">
        <f t="shared" si="10"/>
        <v>0</v>
      </c>
      <c r="J67" s="244">
        <f t="shared" si="10"/>
        <v>0</v>
      </c>
      <c r="K67" s="245">
        <f t="shared" si="10"/>
        <v>0</v>
      </c>
      <c r="L67" s="177">
        <f t="shared" si="10"/>
        <v>0</v>
      </c>
      <c r="M67" s="244">
        <f t="shared" si="10"/>
        <v>0</v>
      </c>
      <c r="N67" s="244">
        <f t="shared" si="10"/>
        <v>0</v>
      </c>
      <c r="O67" s="244">
        <f t="shared" si="10"/>
        <v>0</v>
      </c>
      <c r="P67" s="246">
        <f t="shared" si="10"/>
        <v>0</v>
      </c>
      <c r="Q67" s="177">
        <f t="shared" si="10"/>
        <v>0</v>
      </c>
      <c r="S67" s="12"/>
      <c r="T67" s="12"/>
    </row>
    <row r="68" spans="1:20" s="18" customFormat="1" ht="15" customHeight="1" outlineLevel="1" x14ac:dyDescent="0.25">
      <c r="A68" s="225" t="s">
        <v>171</v>
      </c>
      <c r="B68" s="453" t="s">
        <v>156</v>
      </c>
      <c r="C68" s="260">
        <f t="shared" ref="C68:Q68" si="11">ROUND(C10+C16+C52,3)</f>
        <v>0</v>
      </c>
      <c r="D68" s="154">
        <f t="shared" si="11"/>
        <v>0</v>
      </c>
      <c r="E68" s="154">
        <f t="shared" si="11"/>
        <v>0</v>
      </c>
      <c r="F68" s="178">
        <f t="shared" si="11"/>
        <v>0</v>
      </c>
      <c r="G68" s="239">
        <f t="shared" si="11"/>
        <v>0</v>
      </c>
      <c r="H68" s="154">
        <f t="shared" si="11"/>
        <v>0</v>
      </c>
      <c r="I68" s="154">
        <f t="shared" si="11"/>
        <v>0</v>
      </c>
      <c r="J68" s="154">
        <f t="shared" si="11"/>
        <v>0</v>
      </c>
      <c r="K68" s="178">
        <f t="shared" si="11"/>
        <v>0</v>
      </c>
      <c r="L68" s="239">
        <f t="shared" si="11"/>
        <v>0</v>
      </c>
      <c r="M68" s="154">
        <f t="shared" si="11"/>
        <v>0</v>
      </c>
      <c r="N68" s="154">
        <f t="shared" si="11"/>
        <v>0</v>
      </c>
      <c r="O68" s="154">
        <f t="shared" si="11"/>
        <v>0</v>
      </c>
      <c r="P68" s="179">
        <f t="shared" si="11"/>
        <v>0</v>
      </c>
      <c r="Q68" s="239">
        <f t="shared" si="11"/>
        <v>0</v>
      </c>
    </row>
    <row r="69" spans="1:20" s="18" customFormat="1" ht="15" customHeight="1" outlineLevel="1" x14ac:dyDescent="0.25">
      <c r="A69" s="225" t="s">
        <v>172</v>
      </c>
      <c r="B69" s="453" t="s">
        <v>156</v>
      </c>
      <c r="C69" s="260">
        <f t="shared" ref="C69:Q69" si="12">ROUND(C11+C23+C55,3)</f>
        <v>0</v>
      </c>
      <c r="D69" s="154">
        <f t="shared" si="12"/>
        <v>0</v>
      </c>
      <c r="E69" s="154">
        <f t="shared" si="12"/>
        <v>0</v>
      </c>
      <c r="F69" s="178">
        <f t="shared" si="12"/>
        <v>0</v>
      </c>
      <c r="G69" s="239">
        <f t="shared" si="12"/>
        <v>0</v>
      </c>
      <c r="H69" s="154">
        <f t="shared" si="12"/>
        <v>0</v>
      </c>
      <c r="I69" s="154">
        <f t="shared" si="12"/>
        <v>0</v>
      </c>
      <c r="J69" s="154">
        <f t="shared" si="12"/>
        <v>0</v>
      </c>
      <c r="K69" s="178">
        <f t="shared" si="12"/>
        <v>0</v>
      </c>
      <c r="L69" s="239">
        <f t="shared" si="12"/>
        <v>0</v>
      </c>
      <c r="M69" s="154">
        <f t="shared" si="12"/>
        <v>0</v>
      </c>
      <c r="N69" s="154">
        <f t="shared" si="12"/>
        <v>0</v>
      </c>
      <c r="O69" s="154">
        <f t="shared" si="12"/>
        <v>0</v>
      </c>
      <c r="P69" s="179">
        <f t="shared" si="12"/>
        <v>0</v>
      </c>
      <c r="Q69" s="239">
        <f t="shared" si="12"/>
        <v>0</v>
      </c>
    </row>
    <row r="70" spans="1:20" s="18" customFormat="1" ht="15" customHeight="1" outlineLevel="1" x14ac:dyDescent="0.25">
      <c r="A70" s="225" t="s">
        <v>173</v>
      </c>
      <c r="B70" s="453" t="s">
        <v>156</v>
      </c>
      <c r="C70" s="260">
        <f t="shared" ref="C70:Q70" si="13">ROUND(C12+C30+C58,3)</f>
        <v>0</v>
      </c>
      <c r="D70" s="154">
        <f t="shared" si="13"/>
        <v>0</v>
      </c>
      <c r="E70" s="154">
        <f t="shared" si="13"/>
        <v>0</v>
      </c>
      <c r="F70" s="178">
        <f t="shared" si="13"/>
        <v>0</v>
      </c>
      <c r="G70" s="239">
        <f t="shared" si="13"/>
        <v>0</v>
      </c>
      <c r="H70" s="154">
        <f t="shared" si="13"/>
        <v>0</v>
      </c>
      <c r="I70" s="154">
        <f t="shared" si="13"/>
        <v>0</v>
      </c>
      <c r="J70" s="154">
        <f t="shared" si="13"/>
        <v>0</v>
      </c>
      <c r="K70" s="178">
        <f t="shared" si="13"/>
        <v>0</v>
      </c>
      <c r="L70" s="239">
        <f t="shared" si="13"/>
        <v>0</v>
      </c>
      <c r="M70" s="154">
        <f t="shared" si="13"/>
        <v>0</v>
      </c>
      <c r="N70" s="154">
        <f t="shared" si="13"/>
        <v>0</v>
      </c>
      <c r="O70" s="154">
        <f t="shared" si="13"/>
        <v>0</v>
      </c>
      <c r="P70" s="179">
        <f t="shared" si="13"/>
        <v>0</v>
      </c>
      <c r="Q70" s="239">
        <f t="shared" si="13"/>
        <v>0</v>
      </c>
    </row>
    <row r="71" spans="1:20" s="18" customFormat="1" ht="15" customHeight="1" outlineLevel="1" x14ac:dyDescent="0.25">
      <c r="A71" s="225" t="s">
        <v>175</v>
      </c>
      <c r="B71" s="453" t="s">
        <v>156</v>
      </c>
      <c r="C71" s="260">
        <f t="shared" ref="C71:Q71" si="14">ROUND(C13+C37+C61,3)</f>
        <v>0</v>
      </c>
      <c r="D71" s="154">
        <f t="shared" si="14"/>
        <v>0</v>
      </c>
      <c r="E71" s="154">
        <f t="shared" si="14"/>
        <v>0</v>
      </c>
      <c r="F71" s="178">
        <f t="shared" si="14"/>
        <v>0</v>
      </c>
      <c r="G71" s="239">
        <f t="shared" si="14"/>
        <v>0</v>
      </c>
      <c r="H71" s="154">
        <f t="shared" si="14"/>
        <v>0</v>
      </c>
      <c r="I71" s="154">
        <f t="shared" si="14"/>
        <v>0</v>
      </c>
      <c r="J71" s="154">
        <f t="shared" si="14"/>
        <v>0</v>
      </c>
      <c r="K71" s="178">
        <f t="shared" si="14"/>
        <v>0</v>
      </c>
      <c r="L71" s="239">
        <f t="shared" si="14"/>
        <v>0</v>
      </c>
      <c r="M71" s="154">
        <f t="shared" si="14"/>
        <v>0</v>
      </c>
      <c r="N71" s="154">
        <f t="shared" si="14"/>
        <v>0</v>
      </c>
      <c r="O71" s="154">
        <f t="shared" si="14"/>
        <v>0</v>
      </c>
      <c r="P71" s="179">
        <f t="shared" si="14"/>
        <v>0</v>
      </c>
      <c r="Q71" s="239">
        <f t="shared" si="14"/>
        <v>0</v>
      </c>
    </row>
    <row r="72" spans="1:20" s="18" customFormat="1" ht="15" customHeight="1" outlineLevel="1" x14ac:dyDescent="0.25">
      <c r="A72" s="225" t="s">
        <v>174</v>
      </c>
      <c r="B72" s="453" t="s">
        <v>156</v>
      </c>
      <c r="C72" s="260">
        <f t="shared" ref="C72:Q72" si="15">ROUND(C14+C44+C64,3)</f>
        <v>0</v>
      </c>
      <c r="D72" s="154">
        <f t="shared" si="15"/>
        <v>0</v>
      </c>
      <c r="E72" s="154">
        <f t="shared" si="15"/>
        <v>0</v>
      </c>
      <c r="F72" s="178">
        <f t="shared" si="15"/>
        <v>0</v>
      </c>
      <c r="G72" s="239">
        <f t="shared" si="15"/>
        <v>0</v>
      </c>
      <c r="H72" s="154">
        <f t="shared" si="15"/>
        <v>0</v>
      </c>
      <c r="I72" s="154">
        <f t="shared" si="15"/>
        <v>0</v>
      </c>
      <c r="J72" s="154">
        <f t="shared" si="15"/>
        <v>0</v>
      </c>
      <c r="K72" s="178">
        <f t="shared" si="15"/>
        <v>0</v>
      </c>
      <c r="L72" s="239">
        <f t="shared" si="15"/>
        <v>0</v>
      </c>
      <c r="M72" s="154">
        <f t="shared" si="15"/>
        <v>0</v>
      </c>
      <c r="N72" s="154">
        <f t="shared" si="15"/>
        <v>0</v>
      </c>
      <c r="O72" s="154">
        <f t="shared" si="15"/>
        <v>0</v>
      </c>
      <c r="P72" s="179">
        <f t="shared" si="15"/>
        <v>0</v>
      </c>
      <c r="Q72" s="239">
        <f t="shared" si="15"/>
        <v>0</v>
      </c>
    </row>
    <row r="73" spans="1:20" s="34" customFormat="1" ht="15" customHeight="1" x14ac:dyDescent="0.25">
      <c r="A73" s="250" t="s">
        <v>86</v>
      </c>
      <c r="B73" s="461" t="s">
        <v>156</v>
      </c>
      <c r="C73" s="261">
        <f t="shared" ref="C73:Q73" si="16">ROUND(SUM(C74:C78),3)</f>
        <v>0</v>
      </c>
      <c r="D73" s="235">
        <f t="shared" si="16"/>
        <v>0</v>
      </c>
      <c r="E73" s="235">
        <f t="shared" si="16"/>
        <v>0</v>
      </c>
      <c r="F73" s="236">
        <f t="shared" si="16"/>
        <v>0</v>
      </c>
      <c r="G73" s="153">
        <f t="shared" si="16"/>
        <v>0</v>
      </c>
      <c r="H73" s="234">
        <f t="shared" si="16"/>
        <v>0</v>
      </c>
      <c r="I73" s="235">
        <f t="shared" si="16"/>
        <v>0</v>
      </c>
      <c r="J73" s="235">
        <f t="shared" si="16"/>
        <v>0</v>
      </c>
      <c r="K73" s="236">
        <f t="shared" si="16"/>
        <v>0</v>
      </c>
      <c r="L73" s="153">
        <f t="shared" si="16"/>
        <v>0</v>
      </c>
      <c r="M73" s="234">
        <f t="shared" si="16"/>
        <v>0</v>
      </c>
      <c r="N73" s="235">
        <f t="shared" si="16"/>
        <v>0</v>
      </c>
      <c r="O73" s="235">
        <f t="shared" si="16"/>
        <v>0</v>
      </c>
      <c r="P73" s="237">
        <f t="shared" si="16"/>
        <v>0</v>
      </c>
      <c r="Q73" s="153">
        <f t="shared" si="16"/>
        <v>0</v>
      </c>
    </row>
    <row r="74" spans="1:20" ht="14.45" customHeight="1" outlineLevel="1" x14ac:dyDescent="0.25">
      <c r="A74" s="30" t="s">
        <v>171</v>
      </c>
      <c r="B74" s="458" t="s">
        <v>156</v>
      </c>
      <c r="C74" s="262">
        <f>ROUND(C80+C96,3)</f>
        <v>0</v>
      </c>
      <c r="D74" s="159">
        <f>ROUND(D80+D96,3)</f>
        <v>0</v>
      </c>
      <c r="E74" s="159">
        <f>ROUND(E80+E96,3)</f>
        <v>0</v>
      </c>
      <c r="F74" s="160">
        <f>ROUND(F80+F96,3)</f>
        <v>0</v>
      </c>
      <c r="G74" s="240">
        <f>ROUND(SUM(C74:F74),3)</f>
        <v>0</v>
      </c>
      <c r="H74" s="158">
        <f>ROUND(H80+H96,3)</f>
        <v>0</v>
      </c>
      <c r="I74" s="159">
        <f>ROUND(I80+I96,3)</f>
        <v>0</v>
      </c>
      <c r="J74" s="159">
        <f>ROUND(J80+J96,3)</f>
        <v>0</v>
      </c>
      <c r="K74" s="160">
        <f>ROUND(K80+K96,3)</f>
        <v>0</v>
      </c>
      <c r="L74" s="240">
        <f>ROUND(SUM(H74:K74),3)</f>
        <v>0</v>
      </c>
      <c r="M74" s="158">
        <f>ROUND(M80+M96,3)</f>
        <v>0</v>
      </c>
      <c r="N74" s="159">
        <f>ROUND(N80+N96,3)</f>
        <v>0</v>
      </c>
      <c r="O74" s="159">
        <f>ROUND(O80+O96,3)</f>
        <v>0</v>
      </c>
      <c r="P74" s="161">
        <f>ROUND(P80+P96,3)</f>
        <v>0</v>
      </c>
      <c r="Q74" s="240">
        <f>ROUND(SUM(M74:P74),3)</f>
        <v>0</v>
      </c>
    </row>
    <row r="75" spans="1:20" ht="15" customHeight="1" outlineLevel="1" x14ac:dyDescent="0.25">
      <c r="A75" s="30" t="s">
        <v>172</v>
      </c>
      <c r="B75" s="458" t="s">
        <v>156</v>
      </c>
      <c r="C75" s="262">
        <f>ROUND(C83+C99,3)</f>
        <v>0</v>
      </c>
      <c r="D75" s="159">
        <f>ROUND(D83+D99,3)</f>
        <v>0</v>
      </c>
      <c r="E75" s="159">
        <f>ROUND(E83+E99,3)</f>
        <v>0</v>
      </c>
      <c r="F75" s="160">
        <f>ROUND(F83+F99,3)</f>
        <v>0</v>
      </c>
      <c r="G75" s="240">
        <f>ROUND(SUM(C75:F75),3)</f>
        <v>0</v>
      </c>
      <c r="H75" s="158">
        <f>ROUND(H83+H99,3)</f>
        <v>0</v>
      </c>
      <c r="I75" s="159">
        <f>ROUND(I83+I99,3)</f>
        <v>0</v>
      </c>
      <c r="J75" s="159">
        <f>ROUND(J83+J99,3)</f>
        <v>0</v>
      </c>
      <c r="K75" s="160">
        <f>ROUND(K83+K99,3)</f>
        <v>0</v>
      </c>
      <c r="L75" s="240">
        <f>ROUND(SUM(H75:K75),3)</f>
        <v>0</v>
      </c>
      <c r="M75" s="158">
        <f>ROUND(M83+M99,3)</f>
        <v>0</v>
      </c>
      <c r="N75" s="159">
        <f>ROUND(N83+N99,3)</f>
        <v>0</v>
      </c>
      <c r="O75" s="159">
        <f>ROUND(O83+O99,3)</f>
        <v>0</v>
      </c>
      <c r="P75" s="161">
        <f>ROUND(P83+P99,3)</f>
        <v>0</v>
      </c>
      <c r="Q75" s="240">
        <f>ROUND(SUM(M75:P75),3)</f>
        <v>0</v>
      </c>
    </row>
    <row r="76" spans="1:20" ht="15" customHeight="1" outlineLevel="1" x14ac:dyDescent="0.25">
      <c r="A76" s="30" t="s">
        <v>173</v>
      </c>
      <c r="B76" s="458" t="s">
        <v>156</v>
      </c>
      <c r="C76" s="262">
        <f>ROUND(C86+C102,3)</f>
        <v>0</v>
      </c>
      <c r="D76" s="159">
        <f>ROUND(D86+D102,3)</f>
        <v>0</v>
      </c>
      <c r="E76" s="159">
        <f>ROUND(E86+E102,3)</f>
        <v>0</v>
      </c>
      <c r="F76" s="160">
        <f>ROUND(F86+F102,3)</f>
        <v>0</v>
      </c>
      <c r="G76" s="240">
        <f>ROUND(SUM(C76:F76),3)</f>
        <v>0</v>
      </c>
      <c r="H76" s="158">
        <f>ROUND(H86+H102,3)</f>
        <v>0</v>
      </c>
      <c r="I76" s="159">
        <f>ROUND(I86+I102,3)</f>
        <v>0</v>
      </c>
      <c r="J76" s="159">
        <f>ROUND(J86+J102,3)</f>
        <v>0</v>
      </c>
      <c r="K76" s="160">
        <f>ROUND(K86+K102,3)</f>
        <v>0</v>
      </c>
      <c r="L76" s="240">
        <f>ROUND(SUM(H76:K76),3)</f>
        <v>0</v>
      </c>
      <c r="M76" s="158">
        <f>ROUND(M86+M102,3)</f>
        <v>0</v>
      </c>
      <c r="N76" s="159">
        <f>ROUND(N86+N102,3)</f>
        <v>0</v>
      </c>
      <c r="O76" s="159">
        <f>ROUND(O86+O102,3)</f>
        <v>0</v>
      </c>
      <c r="P76" s="161">
        <f>ROUND(P86+P102,3)</f>
        <v>0</v>
      </c>
      <c r="Q76" s="240">
        <f>ROUND(SUM(M76:P76),3)</f>
        <v>0</v>
      </c>
    </row>
    <row r="77" spans="1:20" ht="15" customHeight="1" outlineLevel="1" x14ac:dyDescent="0.25">
      <c r="A77" s="30" t="s">
        <v>175</v>
      </c>
      <c r="B77" s="458" t="s">
        <v>156</v>
      </c>
      <c r="C77" s="262">
        <f>ROUND(C89+C105,3)</f>
        <v>0</v>
      </c>
      <c r="D77" s="159">
        <f>ROUND(D89+D105,3)</f>
        <v>0</v>
      </c>
      <c r="E77" s="159">
        <f>ROUND(E89+E105,3)</f>
        <v>0</v>
      </c>
      <c r="F77" s="160">
        <f>ROUND(F89+F105,3)</f>
        <v>0</v>
      </c>
      <c r="G77" s="240">
        <f>ROUND(SUM(C77:F77),3)</f>
        <v>0</v>
      </c>
      <c r="H77" s="158">
        <f>ROUND(H89+H105,3)</f>
        <v>0</v>
      </c>
      <c r="I77" s="159">
        <f>ROUND(I89+I105,3)</f>
        <v>0</v>
      </c>
      <c r="J77" s="159">
        <f>ROUND(J89+J105,3)</f>
        <v>0</v>
      </c>
      <c r="K77" s="160">
        <f>ROUND(K89+K105,3)</f>
        <v>0</v>
      </c>
      <c r="L77" s="240">
        <f>ROUND(SUM(H77:K77),3)</f>
        <v>0</v>
      </c>
      <c r="M77" s="158">
        <f>ROUND(M89+M105,3)</f>
        <v>0</v>
      </c>
      <c r="N77" s="159">
        <f>ROUND(N89+N105,3)</f>
        <v>0</v>
      </c>
      <c r="O77" s="159">
        <f>ROUND(O89+O105,3)</f>
        <v>0</v>
      </c>
      <c r="P77" s="161">
        <f>ROUND(P89+P105,3)</f>
        <v>0</v>
      </c>
      <c r="Q77" s="240">
        <f>ROUND(SUM(M77:P77),3)</f>
        <v>0</v>
      </c>
    </row>
    <row r="78" spans="1:20" ht="15" customHeight="1" outlineLevel="1" x14ac:dyDescent="0.25">
      <c r="A78" s="30" t="s">
        <v>174</v>
      </c>
      <c r="B78" s="458" t="s">
        <v>156</v>
      </c>
      <c r="C78" s="262">
        <f>ROUND(C92+C108,3)</f>
        <v>0</v>
      </c>
      <c r="D78" s="159">
        <f>ROUND(D92+D108,3)</f>
        <v>0</v>
      </c>
      <c r="E78" s="159">
        <f>ROUND(E92+E108,3)</f>
        <v>0</v>
      </c>
      <c r="F78" s="160">
        <f>ROUND(F92+F108,3)</f>
        <v>0</v>
      </c>
      <c r="G78" s="240">
        <f>ROUND(SUM(C78:F78),3)</f>
        <v>0</v>
      </c>
      <c r="H78" s="158">
        <f>ROUND(H92+H108,3)</f>
        <v>0</v>
      </c>
      <c r="I78" s="159">
        <f>ROUND(I92+I108,3)</f>
        <v>0</v>
      </c>
      <c r="J78" s="159">
        <f>ROUND(J92+J108,3)</f>
        <v>0</v>
      </c>
      <c r="K78" s="160">
        <f>ROUND(K92+K108,3)</f>
        <v>0</v>
      </c>
      <c r="L78" s="240">
        <f>ROUND(SUM(H78:K78),3)</f>
        <v>0</v>
      </c>
      <c r="M78" s="158">
        <f>ROUND(M92+M108,3)</f>
        <v>0</v>
      </c>
      <c r="N78" s="159">
        <f>ROUND(N92+N108,3)</f>
        <v>0</v>
      </c>
      <c r="O78" s="159">
        <f>ROUND(O92+O108,3)</f>
        <v>0</v>
      </c>
      <c r="P78" s="161">
        <f>ROUND(P92+P108,3)</f>
        <v>0</v>
      </c>
      <c r="Q78" s="240">
        <f>ROUND(SUM(M78:P78),3)</f>
        <v>0</v>
      </c>
    </row>
    <row r="79" spans="1:20" s="34" customFormat="1" ht="15" customHeight="1" x14ac:dyDescent="0.25">
      <c r="A79" s="251" t="s">
        <v>87</v>
      </c>
      <c r="B79" s="461" t="s">
        <v>156</v>
      </c>
      <c r="C79" s="261">
        <f t="shared" ref="C79:Q79" si="17">ROUND(C80+C83+C86+C89+C92,3)</f>
        <v>0</v>
      </c>
      <c r="D79" s="235">
        <f t="shared" si="17"/>
        <v>0</v>
      </c>
      <c r="E79" s="235">
        <f t="shared" si="17"/>
        <v>0</v>
      </c>
      <c r="F79" s="236">
        <f t="shared" si="17"/>
        <v>0</v>
      </c>
      <c r="G79" s="153">
        <f t="shared" si="17"/>
        <v>0</v>
      </c>
      <c r="H79" s="234">
        <f t="shared" si="17"/>
        <v>0</v>
      </c>
      <c r="I79" s="235">
        <f t="shared" si="17"/>
        <v>0</v>
      </c>
      <c r="J79" s="235">
        <f t="shared" si="17"/>
        <v>0</v>
      </c>
      <c r="K79" s="236">
        <f t="shared" si="17"/>
        <v>0</v>
      </c>
      <c r="L79" s="153">
        <f t="shared" si="17"/>
        <v>0</v>
      </c>
      <c r="M79" s="234">
        <f t="shared" si="17"/>
        <v>0</v>
      </c>
      <c r="N79" s="235">
        <f t="shared" si="17"/>
        <v>0</v>
      </c>
      <c r="O79" s="235">
        <f t="shared" si="17"/>
        <v>0</v>
      </c>
      <c r="P79" s="237">
        <f t="shared" si="17"/>
        <v>0</v>
      </c>
      <c r="Q79" s="153">
        <f t="shared" si="17"/>
        <v>0</v>
      </c>
      <c r="S79" s="35"/>
    </row>
    <row r="80" spans="1:20" ht="15" customHeight="1" outlineLevel="1" x14ac:dyDescent="0.25">
      <c r="A80" s="28" t="s">
        <v>171</v>
      </c>
      <c r="B80" s="462" t="s">
        <v>20</v>
      </c>
      <c r="C80" s="262">
        <f>ROUND($G$80*'1. Статистика'!D181,3)</f>
        <v>0</v>
      </c>
      <c r="D80" s="159">
        <f>ROUND(G80-(C80+E80+F80),3)</f>
        <v>0</v>
      </c>
      <c r="E80" s="159">
        <f>ROUND($G$80*'1. Статистика'!F181,3)</f>
        <v>0</v>
      </c>
      <c r="F80" s="160">
        <f>ROUND($G$80*'1. Статистика'!G181,3)</f>
        <v>0</v>
      </c>
      <c r="G80" s="240">
        <f>ROUND(G81*G82/1000,3)</f>
        <v>0</v>
      </c>
      <c r="H80" s="158">
        <f>ROUND($L$80*'1. Статистика'!D181,3)</f>
        <v>0</v>
      </c>
      <c r="I80" s="159">
        <f>ROUND(L80-(H80+J80+K80),3)</f>
        <v>0</v>
      </c>
      <c r="J80" s="159">
        <f>ROUND($L$80*'1. Статистика'!F181,3)</f>
        <v>0</v>
      </c>
      <c r="K80" s="160">
        <f>ROUND($L$80*'1. Статистика'!G181,3)</f>
        <v>0</v>
      </c>
      <c r="L80" s="240">
        <f>ROUND(L81*L82/1000,3)</f>
        <v>0</v>
      </c>
      <c r="M80" s="158">
        <f>ROUND($Q$80*'1. Статистика'!D181,3)</f>
        <v>0</v>
      </c>
      <c r="N80" s="159">
        <f>ROUND(Q80-(M80+O80+P80),3)</f>
        <v>0</v>
      </c>
      <c r="O80" s="159">
        <f>ROUND($Q$80*'1. Статистика'!F181,3)</f>
        <v>0</v>
      </c>
      <c r="P80" s="161">
        <f>ROUND($Q$80*'1. Статистика'!G181,3)</f>
        <v>0</v>
      </c>
      <c r="Q80" s="240">
        <f>ROUND(Q81*Q82/1000,3)</f>
        <v>0</v>
      </c>
    </row>
    <row r="81" spans="1:17" s="23" customFormat="1" ht="15" customHeight="1" outlineLevel="3" x14ac:dyDescent="0.25">
      <c r="A81" s="29" t="s">
        <v>88</v>
      </c>
      <c r="B81" s="463" t="s">
        <v>20</v>
      </c>
      <c r="C81" s="263"/>
      <c r="D81" s="163"/>
      <c r="E81" s="163"/>
      <c r="F81" s="164"/>
      <c r="G81" s="475">
        <f>ROUND('2. Прогноз. Без корректировки'!G81,3)</f>
        <v>0</v>
      </c>
      <c r="H81" s="162"/>
      <c r="I81" s="163"/>
      <c r="J81" s="163"/>
      <c r="K81" s="164"/>
      <c r="L81" s="475">
        <f>ROUND('2. Прогноз. Без корректировки'!L81,3)</f>
        <v>0</v>
      </c>
      <c r="M81" s="162"/>
      <c r="N81" s="163"/>
      <c r="O81" s="163"/>
      <c r="P81" s="166"/>
      <c r="Q81" s="475">
        <f>ROUND('2. Прогноз. Без корректировки'!Q81,3)</f>
        <v>0</v>
      </c>
    </row>
    <row r="82" spans="1:17" s="23" customFormat="1" ht="15" customHeight="1" outlineLevel="3" x14ac:dyDescent="0.25">
      <c r="A82" s="29" t="s">
        <v>89</v>
      </c>
      <c r="B82" s="459" t="s">
        <v>90</v>
      </c>
      <c r="C82" s="263"/>
      <c r="D82" s="163"/>
      <c r="E82" s="163"/>
      <c r="F82" s="164"/>
      <c r="G82" s="475">
        <f>ROUND('2. Прогноз. Без корректировки'!G82,3)</f>
        <v>0</v>
      </c>
      <c r="H82" s="162"/>
      <c r="I82" s="163"/>
      <c r="J82" s="163"/>
      <c r="K82" s="164"/>
      <c r="L82" s="475">
        <f>ROUND('2. Прогноз. Без корректировки'!L82,3)</f>
        <v>0</v>
      </c>
      <c r="M82" s="162"/>
      <c r="N82" s="163"/>
      <c r="O82" s="163"/>
      <c r="P82" s="166"/>
      <c r="Q82" s="475">
        <f>ROUND('2. Прогноз. Без корректировки'!Q82,3)</f>
        <v>0</v>
      </c>
    </row>
    <row r="83" spans="1:17" ht="15" customHeight="1" outlineLevel="1" x14ac:dyDescent="0.25">
      <c r="A83" s="28" t="s">
        <v>172</v>
      </c>
      <c r="B83" s="458" t="s">
        <v>156</v>
      </c>
      <c r="C83" s="262">
        <f>ROUND($G$83*'1. Статистика'!D182,3)</f>
        <v>0</v>
      </c>
      <c r="D83" s="159">
        <f>ROUND(G83-(C83+E83+F83),3)</f>
        <v>0</v>
      </c>
      <c r="E83" s="159">
        <f>ROUND($G$83*'1. Статистика'!F182,3)</f>
        <v>0</v>
      </c>
      <c r="F83" s="160">
        <f>ROUND($G$83*'1. Статистика'!G182,3)</f>
        <v>0</v>
      </c>
      <c r="G83" s="240">
        <f>ROUND(G84*G85/1000,3)</f>
        <v>0</v>
      </c>
      <c r="H83" s="158">
        <f>ROUND($L$83*'1. Статистика'!D182,3)</f>
        <v>0</v>
      </c>
      <c r="I83" s="159">
        <f>ROUND(L83-(H83+J83+K83),3)</f>
        <v>0</v>
      </c>
      <c r="J83" s="159">
        <f>ROUND($L$83*'1. Статистика'!F182,3)</f>
        <v>0</v>
      </c>
      <c r="K83" s="160">
        <f>ROUND($L$83*'1. Статистика'!G182,3)</f>
        <v>0</v>
      </c>
      <c r="L83" s="240">
        <f>ROUND(L84*L85/1000,3)</f>
        <v>0</v>
      </c>
      <c r="M83" s="158">
        <f>ROUND($Q$83*'1. Статистика'!D182,3)</f>
        <v>0</v>
      </c>
      <c r="N83" s="159">
        <f>ROUND(Q83-(M83+O83+P83),3)</f>
        <v>0</v>
      </c>
      <c r="O83" s="159">
        <f>ROUND($Q$83*'1. Статистика'!F182,3)</f>
        <v>0</v>
      </c>
      <c r="P83" s="161">
        <f>ROUND($Q$83*'1. Статистика'!G182,3)</f>
        <v>0</v>
      </c>
      <c r="Q83" s="240">
        <f>ROUND(Q84*Q85/1000,3)</f>
        <v>0</v>
      </c>
    </row>
    <row r="84" spans="1:17" s="23" customFormat="1" ht="15" customHeight="1" outlineLevel="3" x14ac:dyDescent="0.25">
      <c r="A84" s="29" t="s">
        <v>88</v>
      </c>
      <c r="B84" s="463" t="s">
        <v>20</v>
      </c>
      <c r="C84" s="263"/>
      <c r="D84" s="163"/>
      <c r="E84" s="163"/>
      <c r="F84" s="164"/>
      <c r="G84" s="475">
        <f>ROUND('2. Прогноз. Без корректировки'!G84,3)</f>
        <v>0</v>
      </c>
      <c r="H84" s="162"/>
      <c r="I84" s="163"/>
      <c r="J84" s="163"/>
      <c r="K84" s="164"/>
      <c r="L84" s="475">
        <f>ROUND('2. Прогноз. Без корректировки'!L84,3)</f>
        <v>0</v>
      </c>
      <c r="M84" s="162"/>
      <c r="N84" s="163"/>
      <c r="O84" s="163"/>
      <c r="P84" s="166"/>
      <c r="Q84" s="475">
        <f>ROUND('2. Прогноз. Без корректировки'!Q84,3)</f>
        <v>0</v>
      </c>
    </row>
    <row r="85" spans="1:17" s="23" customFormat="1" ht="15" customHeight="1" outlineLevel="3" x14ac:dyDescent="0.25">
      <c r="A85" s="29" t="s">
        <v>89</v>
      </c>
      <c r="B85" s="459" t="s">
        <v>90</v>
      </c>
      <c r="C85" s="263"/>
      <c r="D85" s="163"/>
      <c r="E85" s="163"/>
      <c r="F85" s="164"/>
      <c r="G85" s="475">
        <f>ROUND('2. Прогноз. Без корректировки'!G85,3)</f>
        <v>0</v>
      </c>
      <c r="H85" s="162"/>
      <c r="I85" s="163"/>
      <c r="J85" s="163"/>
      <c r="K85" s="164"/>
      <c r="L85" s="475">
        <f>ROUND('2. Прогноз. Без корректировки'!L85,3)</f>
        <v>0</v>
      </c>
      <c r="M85" s="162"/>
      <c r="N85" s="163"/>
      <c r="O85" s="163"/>
      <c r="P85" s="166"/>
      <c r="Q85" s="475">
        <f>ROUND('2. Прогноз. Без корректировки'!Q85,3)</f>
        <v>0</v>
      </c>
    </row>
    <row r="86" spans="1:17" ht="15" customHeight="1" outlineLevel="1" x14ac:dyDescent="0.25">
      <c r="A86" s="28" t="s">
        <v>173</v>
      </c>
      <c r="B86" s="458" t="s">
        <v>156</v>
      </c>
      <c r="C86" s="262">
        <f>ROUND($G$86*'1. Статистика'!D183,3)</f>
        <v>0</v>
      </c>
      <c r="D86" s="159">
        <f>ROUND(G86-(C86+E86+F86),3)</f>
        <v>0</v>
      </c>
      <c r="E86" s="159">
        <f>ROUND($G$86*'1. Статистика'!F183,3)</f>
        <v>0</v>
      </c>
      <c r="F86" s="160">
        <f>ROUND($G$86*'1. Статистика'!G183,3)</f>
        <v>0</v>
      </c>
      <c r="G86" s="240">
        <f>ROUND(G87*G88/1000,3)</f>
        <v>0</v>
      </c>
      <c r="H86" s="158">
        <f>ROUND($L$86*'1. Статистика'!D183,3)</f>
        <v>0</v>
      </c>
      <c r="I86" s="159">
        <f>ROUND(L86-(H86+J86+K86),3)</f>
        <v>0</v>
      </c>
      <c r="J86" s="159">
        <f>ROUND($L$86*'1. Статистика'!F183,3)</f>
        <v>0</v>
      </c>
      <c r="K86" s="160">
        <f>ROUND($L$86*'1. Статистика'!G183,3)</f>
        <v>0</v>
      </c>
      <c r="L86" s="240">
        <f>ROUND(L87*L88/1000,3)</f>
        <v>0</v>
      </c>
      <c r="M86" s="158">
        <f>ROUND($Q$86*'1. Статистика'!D183,3)</f>
        <v>0</v>
      </c>
      <c r="N86" s="159">
        <f>ROUND(Q86-(M86+O86+P86),3)</f>
        <v>0</v>
      </c>
      <c r="O86" s="159">
        <f>ROUND($Q$86*'1. Статистика'!F183,3)</f>
        <v>0</v>
      </c>
      <c r="P86" s="161">
        <f>ROUND($Q$86*'1. Статистика'!G183,3)</f>
        <v>0</v>
      </c>
      <c r="Q86" s="240">
        <f>ROUND(Q87*Q88/1000,3)</f>
        <v>0</v>
      </c>
    </row>
    <row r="87" spans="1:17" s="23" customFormat="1" ht="15" customHeight="1" outlineLevel="3" x14ac:dyDescent="0.25">
      <c r="A87" s="29" t="s">
        <v>88</v>
      </c>
      <c r="B87" s="463" t="s">
        <v>20</v>
      </c>
      <c r="C87" s="263"/>
      <c r="D87" s="163"/>
      <c r="E87" s="163"/>
      <c r="F87" s="164"/>
      <c r="G87" s="475">
        <f>ROUND('2. Прогноз. Без корректировки'!G87,3)</f>
        <v>0</v>
      </c>
      <c r="H87" s="162"/>
      <c r="I87" s="163"/>
      <c r="J87" s="163"/>
      <c r="K87" s="164"/>
      <c r="L87" s="475">
        <f>ROUND('2. Прогноз. Без корректировки'!L87,3)</f>
        <v>0</v>
      </c>
      <c r="M87" s="162"/>
      <c r="N87" s="163"/>
      <c r="O87" s="163"/>
      <c r="P87" s="166"/>
      <c r="Q87" s="475">
        <f>ROUND('2. Прогноз. Без корректировки'!Q87,3)</f>
        <v>0</v>
      </c>
    </row>
    <row r="88" spans="1:17" s="23" customFormat="1" ht="15" customHeight="1" outlineLevel="3" x14ac:dyDescent="0.25">
      <c r="A88" s="29" t="s">
        <v>89</v>
      </c>
      <c r="B88" s="459" t="s">
        <v>90</v>
      </c>
      <c r="C88" s="263"/>
      <c r="D88" s="163"/>
      <c r="E88" s="163"/>
      <c r="F88" s="164"/>
      <c r="G88" s="475">
        <f>ROUND('2. Прогноз. Без корректировки'!G88,3)</f>
        <v>0</v>
      </c>
      <c r="H88" s="162"/>
      <c r="I88" s="163"/>
      <c r="J88" s="163"/>
      <c r="K88" s="164"/>
      <c r="L88" s="475">
        <f>ROUND('2. Прогноз. Без корректировки'!L88,3)</f>
        <v>0</v>
      </c>
      <c r="M88" s="162"/>
      <c r="N88" s="163"/>
      <c r="O88" s="163"/>
      <c r="P88" s="166"/>
      <c r="Q88" s="475">
        <f>ROUND('2. Прогноз. Без корректировки'!Q88,3)</f>
        <v>0</v>
      </c>
    </row>
    <row r="89" spans="1:17" ht="15" customHeight="1" outlineLevel="1" x14ac:dyDescent="0.25">
      <c r="A89" s="28" t="s">
        <v>175</v>
      </c>
      <c r="B89" s="458" t="s">
        <v>156</v>
      </c>
      <c r="C89" s="262">
        <f>ROUND($G$89*'1. Статистика'!D184,3)</f>
        <v>0</v>
      </c>
      <c r="D89" s="159">
        <f>ROUND(G89-(C89+E89+F89),3)</f>
        <v>0</v>
      </c>
      <c r="E89" s="159">
        <f>ROUND($G$89*'1. Статистика'!F184,3)</f>
        <v>0</v>
      </c>
      <c r="F89" s="160">
        <f>ROUND($G$89*'1. Статистика'!G184,3)</f>
        <v>0</v>
      </c>
      <c r="G89" s="240">
        <f>ROUND(G90*G91/1000,3)</f>
        <v>0</v>
      </c>
      <c r="H89" s="158">
        <f>ROUND($L$89*'1. Статистика'!D184,3)</f>
        <v>0</v>
      </c>
      <c r="I89" s="159">
        <f>ROUND(L89-(H89+J89+K89),3)</f>
        <v>0</v>
      </c>
      <c r="J89" s="159">
        <f>ROUND($L$89*'1. Статистика'!F184,3)</f>
        <v>0</v>
      </c>
      <c r="K89" s="160">
        <f>ROUND($L$89*'1. Статистика'!G184,3)</f>
        <v>0</v>
      </c>
      <c r="L89" s="240">
        <f>ROUND(L90*L91/1000,3)</f>
        <v>0</v>
      </c>
      <c r="M89" s="158">
        <f>ROUND($Q$89*'1. Статистика'!D184,3)</f>
        <v>0</v>
      </c>
      <c r="N89" s="159">
        <f>ROUND(Q89-(M89+O89+P89),3)</f>
        <v>0</v>
      </c>
      <c r="O89" s="159">
        <f>ROUND($Q$89*'1. Статистика'!F184,3)</f>
        <v>0</v>
      </c>
      <c r="P89" s="161">
        <f>ROUND($Q$89*'1. Статистика'!G184,3)</f>
        <v>0</v>
      </c>
      <c r="Q89" s="240">
        <f>ROUND(Q90*Q91/1000,3)</f>
        <v>0</v>
      </c>
    </row>
    <row r="90" spans="1:17" s="23" customFormat="1" ht="15" customHeight="1" outlineLevel="3" x14ac:dyDescent="0.25">
      <c r="A90" s="29" t="s">
        <v>88</v>
      </c>
      <c r="B90" s="463" t="s">
        <v>20</v>
      </c>
      <c r="C90" s="263"/>
      <c r="D90" s="163"/>
      <c r="E90" s="163"/>
      <c r="F90" s="164"/>
      <c r="G90" s="475">
        <f>ROUND('2. Прогноз. Без корректировки'!G90,3)</f>
        <v>0</v>
      </c>
      <c r="H90" s="162"/>
      <c r="I90" s="163"/>
      <c r="J90" s="163"/>
      <c r="K90" s="164"/>
      <c r="L90" s="475">
        <f>ROUND('2. Прогноз. Без корректировки'!L90,3)</f>
        <v>0</v>
      </c>
      <c r="M90" s="162"/>
      <c r="N90" s="163"/>
      <c r="O90" s="163"/>
      <c r="P90" s="166"/>
      <c r="Q90" s="475">
        <f>ROUND('2. Прогноз. Без корректировки'!Q90,3)</f>
        <v>0</v>
      </c>
    </row>
    <row r="91" spans="1:17" s="23" customFormat="1" ht="15" customHeight="1" outlineLevel="3" x14ac:dyDescent="0.25">
      <c r="A91" s="29" t="s">
        <v>89</v>
      </c>
      <c r="B91" s="459" t="s">
        <v>90</v>
      </c>
      <c r="C91" s="263"/>
      <c r="D91" s="163"/>
      <c r="E91" s="163"/>
      <c r="F91" s="164"/>
      <c r="G91" s="475">
        <f>ROUND('2. Прогноз. Без корректировки'!G91,3)</f>
        <v>0</v>
      </c>
      <c r="H91" s="162"/>
      <c r="I91" s="163"/>
      <c r="J91" s="163"/>
      <c r="K91" s="164"/>
      <c r="L91" s="475">
        <f>ROUND('2. Прогноз. Без корректировки'!L91,3)</f>
        <v>0</v>
      </c>
      <c r="M91" s="162"/>
      <c r="N91" s="163"/>
      <c r="O91" s="163"/>
      <c r="P91" s="166"/>
      <c r="Q91" s="475">
        <f>ROUND('2. Прогноз. Без корректировки'!Q91,3)</f>
        <v>0</v>
      </c>
    </row>
    <row r="92" spans="1:17" ht="15" customHeight="1" outlineLevel="1" x14ac:dyDescent="0.25">
      <c r="A92" s="28" t="s">
        <v>174</v>
      </c>
      <c r="B92" s="458" t="s">
        <v>156</v>
      </c>
      <c r="C92" s="262">
        <f>ROUND($G$92*'1. Статистика'!D185,3)</f>
        <v>0</v>
      </c>
      <c r="D92" s="159">
        <f>ROUND(G92-(C92+E92+F92),3)</f>
        <v>0</v>
      </c>
      <c r="E92" s="159">
        <f>ROUND($G$92*'1. Статистика'!F185,3)</f>
        <v>0</v>
      </c>
      <c r="F92" s="160">
        <f>ROUND($G$92*'1. Статистика'!G185,3)</f>
        <v>0</v>
      </c>
      <c r="G92" s="240">
        <f>ROUND(G93*G94/1000,3)</f>
        <v>0</v>
      </c>
      <c r="H92" s="158">
        <f>ROUND($L$92*'1. Статистика'!D185,3)</f>
        <v>0</v>
      </c>
      <c r="I92" s="159">
        <f>ROUND(L92-(H92+J92+K92),3)</f>
        <v>0</v>
      </c>
      <c r="J92" s="159">
        <f>ROUND($L$92*'1. Статистика'!F185,3)</f>
        <v>0</v>
      </c>
      <c r="K92" s="160">
        <f>ROUND($L$92*'1. Статистика'!G185,3)</f>
        <v>0</v>
      </c>
      <c r="L92" s="240">
        <f>ROUND(L93*L94/1000,3)</f>
        <v>0</v>
      </c>
      <c r="M92" s="158">
        <f>ROUND($Q$92*'1. Статистика'!D185,3)</f>
        <v>0</v>
      </c>
      <c r="N92" s="159">
        <f>ROUND(Q92-(M92+O92+P92),3)</f>
        <v>0</v>
      </c>
      <c r="O92" s="159">
        <f>ROUND($Q$92*'1. Статистика'!F185,3)</f>
        <v>0</v>
      </c>
      <c r="P92" s="161">
        <f>ROUND($Q$92*'1. Статистика'!G185,3)</f>
        <v>0</v>
      </c>
      <c r="Q92" s="240">
        <f>ROUND(Q93*Q94/1000,3)</f>
        <v>0</v>
      </c>
    </row>
    <row r="93" spans="1:17" s="23" customFormat="1" ht="15" customHeight="1" outlineLevel="3" x14ac:dyDescent="0.25">
      <c r="A93" s="29" t="s">
        <v>88</v>
      </c>
      <c r="B93" s="463" t="s">
        <v>20</v>
      </c>
      <c r="C93" s="263"/>
      <c r="D93" s="163"/>
      <c r="E93" s="163"/>
      <c r="F93" s="164"/>
      <c r="G93" s="475">
        <f>ROUND('2. Прогноз. Без корректировки'!G93,3)</f>
        <v>0</v>
      </c>
      <c r="H93" s="162"/>
      <c r="I93" s="163"/>
      <c r="J93" s="163"/>
      <c r="K93" s="164"/>
      <c r="L93" s="475">
        <f>ROUND('2. Прогноз. Без корректировки'!L93,3)</f>
        <v>0</v>
      </c>
      <c r="M93" s="162"/>
      <c r="N93" s="163"/>
      <c r="O93" s="163"/>
      <c r="P93" s="166"/>
      <c r="Q93" s="475">
        <f>ROUND('2. Прогноз. Без корректировки'!Q93,3)</f>
        <v>0</v>
      </c>
    </row>
    <row r="94" spans="1:17" s="23" customFormat="1" ht="15" customHeight="1" outlineLevel="3" x14ac:dyDescent="0.25">
      <c r="A94" s="29" t="s">
        <v>89</v>
      </c>
      <c r="B94" s="459" t="s">
        <v>90</v>
      </c>
      <c r="C94" s="263"/>
      <c r="D94" s="163"/>
      <c r="E94" s="163"/>
      <c r="F94" s="164"/>
      <c r="G94" s="475">
        <f>ROUND('2. Прогноз. Без корректировки'!G94,3)</f>
        <v>0</v>
      </c>
      <c r="H94" s="162"/>
      <c r="I94" s="163"/>
      <c r="J94" s="163"/>
      <c r="K94" s="164"/>
      <c r="L94" s="475">
        <f>ROUND('2. Прогноз. Без корректировки'!L94,3)</f>
        <v>0</v>
      </c>
      <c r="M94" s="162"/>
      <c r="N94" s="163"/>
      <c r="O94" s="163"/>
      <c r="P94" s="166"/>
      <c r="Q94" s="475">
        <f>ROUND('2. Прогноз. Без корректировки'!Q94,3)</f>
        <v>0</v>
      </c>
    </row>
    <row r="95" spans="1:17" s="34" customFormat="1" ht="15" customHeight="1" x14ac:dyDescent="0.25">
      <c r="A95" s="251" t="s">
        <v>91</v>
      </c>
      <c r="B95" s="461" t="s">
        <v>156</v>
      </c>
      <c r="C95" s="261">
        <f t="shared" ref="C95:Q95" si="18">ROUND(C96+C99+C102+C105+C108,3)</f>
        <v>0</v>
      </c>
      <c r="D95" s="235">
        <f t="shared" si="18"/>
        <v>0</v>
      </c>
      <c r="E95" s="235">
        <f t="shared" si="18"/>
        <v>0</v>
      </c>
      <c r="F95" s="236">
        <f t="shared" si="18"/>
        <v>0</v>
      </c>
      <c r="G95" s="153">
        <f t="shared" si="18"/>
        <v>0</v>
      </c>
      <c r="H95" s="234">
        <f t="shared" si="18"/>
        <v>0</v>
      </c>
      <c r="I95" s="235">
        <f t="shared" si="18"/>
        <v>0</v>
      </c>
      <c r="J95" s="235">
        <f t="shared" si="18"/>
        <v>0</v>
      </c>
      <c r="K95" s="236">
        <f t="shared" si="18"/>
        <v>0</v>
      </c>
      <c r="L95" s="153">
        <f t="shared" si="18"/>
        <v>0</v>
      </c>
      <c r="M95" s="234">
        <f t="shared" si="18"/>
        <v>0</v>
      </c>
      <c r="N95" s="235">
        <f t="shared" si="18"/>
        <v>0</v>
      </c>
      <c r="O95" s="235">
        <f t="shared" si="18"/>
        <v>0</v>
      </c>
      <c r="P95" s="237">
        <f t="shared" si="18"/>
        <v>0</v>
      </c>
      <c r="Q95" s="153">
        <f t="shared" si="18"/>
        <v>0</v>
      </c>
    </row>
    <row r="96" spans="1:17" ht="14.45" customHeight="1" outlineLevel="1" x14ac:dyDescent="0.25">
      <c r="A96" s="28" t="s">
        <v>171</v>
      </c>
      <c r="B96" s="458" t="s">
        <v>156</v>
      </c>
      <c r="C96" s="262">
        <f t="shared" ref="C96:Q96" si="19">ROUND(C97+C98,3)</f>
        <v>0</v>
      </c>
      <c r="D96" s="159">
        <f t="shared" si="19"/>
        <v>0</v>
      </c>
      <c r="E96" s="159">
        <f t="shared" si="19"/>
        <v>0</v>
      </c>
      <c r="F96" s="160">
        <f t="shared" si="19"/>
        <v>0</v>
      </c>
      <c r="G96" s="240">
        <f t="shared" si="19"/>
        <v>0</v>
      </c>
      <c r="H96" s="158">
        <f t="shared" si="19"/>
        <v>0</v>
      </c>
      <c r="I96" s="159">
        <f t="shared" si="19"/>
        <v>0</v>
      </c>
      <c r="J96" s="159">
        <f t="shared" si="19"/>
        <v>0</v>
      </c>
      <c r="K96" s="160">
        <f t="shared" si="19"/>
        <v>0</v>
      </c>
      <c r="L96" s="240">
        <f t="shared" si="19"/>
        <v>0</v>
      </c>
      <c r="M96" s="158">
        <f t="shared" si="19"/>
        <v>0</v>
      </c>
      <c r="N96" s="159">
        <f t="shared" si="19"/>
        <v>0</v>
      </c>
      <c r="O96" s="159">
        <f t="shared" si="19"/>
        <v>0</v>
      </c>
      <c r="P96" s="161">
        <f t="shared" si="19"/>
        <v>0</v>
      </c>
      <c r="Q96" s="240">
        <f t="shared" si="19"/>
        <v>0</v>
      </c>
    </row>
    <row r="97" spans="1:17" s="23" customFormat="1" ht="28.15" customHeight="1" outlineLevel="2" x14ac:dyDescent="0.25">
      <c r="A97" s="29" t="s">
        <v>92</v>
      </c>
      <c r="B97" s="459" t="s">
        <v>156</v>
      </c>
      <c r="C97" s="264">
        <f>ROUND('1. Статистика'!N79,3)</f>
        <v>0</v>
      </c>
      <c r="D97" s="174">
        <f>ROUND('1. Статистика'!O79,3)</f>
        <v>0</v>
      </c>
      <c r="E97" s="174">
        <f>ROUND('1. Статистика'!P79,3)</f>
        <v>0</v>
      </c>
      <c r="F97" s="175">
        <f>ROUND('1. Статистика'!Q79,3)</f>
        <v>0</v>
      </c>
      <c r="G97" s="165">
        <f>ROUND(SUM(C97:F97),3)</f>
        <v>0</v>
      </c>
      <c r="H97" s="173">
        <f>ROUND(C96,3)</f>
        <v>0</v>
      </c>
      <c r="I97" s="174">
        <f>ROUND(D96,3)</f>
        <v>0</v>
      </c>
      <c r="J97" s="174">
        <f>ROUND(E96,3)</f>
        <v>0</v>
      </c>
      <c r="K97" s="175">
        <f>ROUND(F96,3)</f>
        <v>0</v>
      </c>
      <c r="L97" s="165">
        <f>ROUND(SUM(H97:K97),3)</f>
        <v>0</v>
      </c>
      <c r="M97" s="173">
        <f>ROUND(H96,3)</f>
        <v>0</v>
      </c>
      <c r="N97" s="174">
        <f>ROUND(I96,3)</f>
        <v>0</v>
      </c>
      <c r="O97" s="174">
        <f>ROUND(J96,3)</f>
        <v>0</v>
      </c>
      <c r="P97" s="176">
        <f>ROUND(K96,3)</f>
        <v>0</v>
      </c>
      <c r="Q97" s="165">
        <f>ROUND(SUM(M97:P97),3)</f>
        <v>0</v>
      </c>
    </row>
    <row r="98" spans="1:17" s="23" customFormat="1" ht="28.15" customHeight="1" outlineLevel="2" x14ac:dyDescent="0.25">
      <c r="A98" s="29" t="s">
        <v>93</v>
      </c>
      <c r="B98" s="459" t="s">
        <v>156</v>
      </c>
      <c r="C98" s="476">
        <f>ROUND('2. Прогноз. Без корректировки'!C98,3)</f>
        <v>0</v>
      </c>
      <c r="D98" s="477">
        <f>ROUND('2. Прогноз. Без корректировки'!D98,3)</f>
        <v>0</v>
      </c>
      <c r="E98" s="477">
        <f>ROUND('2. Прогноз. Без корректировки'!E98,3)</f>
        <v>0</v>
      </c>
      <c r="F98" s="477">
        <f>ROUND('2. Прогноз. Без корректировки'!F98,3)</f>
        <v>0</v>
      </c>
      <c r="G98" s="165">
        <f>ROUND(SUM(C98:F98),3)</f>
        <v>0</v>
      </c>
      <c r="H98" s="477">
        <f>ROUND('2. Прогноз. Без корректировки'!H98,3)</f>
        <v>0</v>
      </c>
      <c r="I98" s="477">
        <f>ROUND('2. Прогноз. Без корректировки'!I98,3)</f>
        <v>0</v>
      </c>
      <c r="J98" s="477">
        <f>ROUND('2. Прогноз. Без корректировки'!J98,3)</f>
        <v>0</v>
      </c>
      <c r="K98" s="477">
        <f>ROUND('2. Прогноз. Без корректировки'!K98,3)</f>
        <v>0</v>
      </c>
      <c r="L98" s="165">
        <f>ROUND(SUM(H98:K98),3)</f>
        <v>0</v>
      </c>
      <c r="M98" s="477">
        <f>ROUND('2. Прогноз. Без корректировки'!M98,3)</f>
        <v>0</v>
      </c>
      <c r="N98" s="477">
        <f>ROUND('2. Прогноз. Без корректировки'!N98,3)</f>
        <v>0</v>
      </c>
      <c r="O98" s="477">
        <f>ROUND('2. Прогноз. Без корректировки'!O98,3)</f>
        <v>0</v>
      </c>
      <c r="P98" s="477">
        <f>ROUND('2. Прогноз. Без корректировки'!P98,3)</f>
        <v>0</v>
      </c>
      <c r="Q98" s="165">
        <f>ROUND(SUM(M98:P98),3)</f>
        <v>0</v>
      </c>
    </row>
    <row r="99" spans="1:17" ht="14.45" customHeight="1" outlineLevel="1" x14ac:dyDescent="0.25">
      <c r="A99" s="28" t="s">
        <v>172</v>
      </c>
      <c r="B99" s="458" t="s">
        <v>156</v>
      </c>
      <c r="C99" s="262">
        <f t="shared" ref="C99:Q99" si="20">ROUND(C100+C101,3)</f>
        <v>0</v>
      </c>
      <c r="D99" s="159">
        <f t="shared" si="20"/>
        <v>0</v>
      </c>
      <c r="E99" s="159">
        <f t="shared" si="20"/>
        <v>0</v>
      </c>
      <c r="F99" s="160">
        <f t="shared" si="20"/>
        <v>0</v>
      </c>
      <c r="G99" s="240">
        <f t="shared" si="20"/>
        <v>0</v>
      </c>
      <c r="H99" s="158">
        <f t="shared" si="20"/>
        <v>0</v>
      </c>
      <c r="I99" s="159">
        <f t="shared" si="20"/>
        <v>0</v>
      </c>
      <c r="J99" s="159">
        <f t="shared" si="20"/>
        <v>0</v>
      </c>
      <c r="K99" s="160">
        <f t="shared" si="20"/>
        <v>0</v>
      </c>
      <c r="L99" s="240">
        <f t="shared" si="20"/>
        <v>0</v>
      </c>
      <c r="M99" s="158">
        <f t="shared" si="20"/>
        <v>0</v>
      </c>
      <c r="N99" s="159">
        <f t="shared" si="20"/>
        <v>0</v>
      </c>
      <c r="O99" s="159">
        <f t="shared" si="20"/>
        <v>0</v>
      </c>
      <c r="P99" s="161">
        <f t="shared" si="20"/>
        <v>0</v>
      </c>
      <c r="Q99" s="240">
        <f t="shared" si="20"/>
        <v>0</v>
      </c>
    </row>
    <row r="100" spans="1:17" s="23" customFormat="1" ht="28.15" customHeight="1" outlineLevel="2" x14ac:dyDescent="0.25">
      <c r="A100" s="29" t="s">
        <v>92</v>
      </c>
      <c r="B100" s="459" t="s">
        <v>156</v>
      </c>
      <c r="C100" s="264">
        <f>ROUND('1. Статистика'!N80,3)</f>
        <v>0</v>
      </c>
      <c r="D100" s="174">
        <f>ROUND('1. Статистика'!O80,3)</f>
        <v>0</v>
      </c>
      <c r="E100" s="174">
        <f>ROUND('1. Статистика'!P80,3)</f>
        <v>0</v>
      </c>
      <c r="F100" s="175">
        <f>ROUND('1. Статистика'!Q80,3)</f>
        <v>0</v>
      </c>
      <c r="G100" s="165">
        <f>ROUND(SUM(C100:F100),3)</f>
        <v>0</v>
      </c>
      <c r="H100" s="173">
        <f>ROUND(C99,3)</f>
        <v>0</v>
      </c>
      <c r="I100" s="174">
        <f>ROUND(D99,3)</f>
        <v>0</v>
      </c>
      <c r="J100" s="174">
        <f>ROUND(E99,3)</f>
        <v>0</v>
      </c>
      <c r="K100" s="175">
        <f>ROUND(F99,3)</f>
        <v>0</v>
      </c>
      <c r="L100" s="165">
        <f>ROUND(SUM(H100:K100),3)</f>
        <v>0</v>
      </c>
      <c r="M100" s="173">
        <f>ROUND(H99,3)</f>
        <v>0</v>
      </c>
      <c r="N100" s="174">
        <f>ROUND(I99,3)</f>
        <v>0</v>
      </c>
      <c r="O100" s="174">
        <f>ROUND(J99,3)</f>
        <v>0</v>
      </c>
      <c r="P100" s="176">
        <f>ROUND(K99,3)</f>
        <v>0</v>
      </c>
      <c r="Q100" s="165">
        <f>ROUND(SUM(M100:P100),3)</f>
        <v>0</v>
      </c>
    </row>
    <row r="101" spans="1:17" s="23" customFormat="1" ht="28.15" customHeight="1" outlineLevel="2" x14ac:dyDescent="0.25">
      <c r="A101" s="29" t="s">
        <v>93</v>
      </c>
      <c r="B101" s="459" t="s">
        <v>156</v>
      </c>
      <c r="C101" s="476">
        <f>ROUND('2. Прогноз. Без корректировки'!C101,3)</f>
        <v>0</v>
      </c>
      <c r="D101" s="477">
        <f>ROUND('2. Прогноз. Без корректировки'!D101,3)</f>
        <v>0</v>
      </c>
      <c r="E101" s="477">
        <f>ROUND('2. Прогноз. Без корректировки'!E101,3)</f>
        <v>0</v>
      </c>
      <c r="F101" s="477">
        <f>ROUND('2. Прогноз. Без корректировки'!F101,3)</f>
        <v>0</v>
      </c>
      <c r="G101" s="165">
        <f>ROUND(SUM(C101:F101),3)</f>
        <v>0</v>
      </c>
      <c r="H101" s="477">
        <f>ROUND('2. Прогноз. Без корректировки'!H101,3)</f>
        <v>0</v>
      </c>
      <c r="I101" s="477">
        <f>ROUND('2. Прогноз. Без корректировки'!I101,3)</f>
        <v>0</v>
      </c>
      <c r="J101" s="477">
        <f>ROUND('2. Прогноз. Без корректировки'!J101,3)</f>
        <v>0</v>
      </c>
      <c r="K101" s="477">
        <f>ROUND('2. Прогноз. Без корректировки'!K101,3)</f>
        <v>0</v>
      </c>
      <c r="L101" s="165">
        <f>ROUND(SUM(H101:K101),3)</f>
        <v>0</v>
      </c>
      <c r="M101" s="477">
        <f>ROUND('2. Прогноз. Без корректировки'!M101,3)</f>
        <v>0</v>
      </c>
      <c r="N101" s="477">
        <f>ROUND('2. Прогноз. Без корректировки'!N101,3)</f>
        <v>0</v>
      </c>
      <c r="O101" s="477">
        <f>ROUND('2. Прогноз. Без корректировки'!O101,3)</f>
        <v>0</v>
      </c>
      <c r="P101" s="477">
        <f>ROUND('2. Прогноз. Без корректировки'!P101,3)</f>
        <v>0</v>
      </c>
      <c r="Q101" s="165">
        <f>ROUND(SUM(M101:P101),3)</f>
        <v>0</v>
      </c>
    </row>
    <row r="102" spans="1:17" ht="14.45" customHeight="1" outlineLevel="1" x14ac:dyDescent="0.25">
      <c r="A102" s="28" t="s">
        <v>173</v>
      </c>
      <c r="B102" s="458" t="s">
        <v>156</v>
      </c>
      <c r="C102" s="262">
        <f t="shared" ref="C102:Q102" si="21">ROUND(C103+C104,3)</f>
        <v>0</v>
      </c>
      <c r="D102" s="159">
        <f t="shared" si="21"/>
        <v>0</v>
      </c>
      <c r="E102" s="159">
        <f t="shared" si="21"/>
        <v>0</v>
      </c>
      <c r="F102" s="160">
        <f t="shared" si="21"/>
        <v>0</v>
      </c>
      <c r="G102" s="240">
        <f t="shared" si="21"/>
        <v>0</v>
      </c>
      <c r="H102" s="158">
        <f t="shared" si="21"/>
        <v>0</v>
      </c>
      <c r="I102" s="159">
        <f t="shared" si="21"/>
        <v>0</v>
      </c>
      <c r="J102" s="159">
        <f t="shared" si="21"/>
        <v>0</v>
      </c>
      <c r="K102" s="160">
        <f t="shared" si="21"/>
        <v>0</v>
      </c>
      <c r="L102" s="240">
        <f t="shared" si="21"/>
        <v>0</v>
      </c>
      <c r="M102" s="158">
        <f t="shared" si="21"/>
        <v>0</v>
      </c>
      <c r="N102" s="159">
        <f t="shared" si="21"/>
        <v>0</v>
      </c>
      <c r="O102" s="159">
        <f t="shared" si="21"/>
        <v>0</v>
      </c>
      <c r="P102" s="161">
        <f t="shared" si="21"/>
        <v>0</v>
      </c>
      <c r="Q102" s="240">
        <f t="shared" si="21"/>
        <v>0</v>
      </c>
    </row>
    <row r="103" spans="1:17" s="23" customFormat="1" ht="28.15" customHeight="1" outlineLevel="2" x14ac:dyDescent="0.25">
      <c r="A103" s="29" t="s">
        <v>92</v>
      </c>
      <c r="B103" s="459" t="s">
        <v>156</v>
      </c>
      <c r="C103" s="264">
        <f>ROUND('1. Статистика'!N81,3)</f>
        <v>0</v>
      </c>
      <c r="D103" s="174">
        <f>ROUND('1. Статистика'!O81,3)</f>
        <v>0</v>
      </c>
      <c r="E103" s="174">
        <f>ROUND('1. Статистика'!P81,3)</f>
        <v>0</v>
      </c>
      <c r="F103" s="175">
        <f>ROUND('1. Статистика'!Q81,3)</f>
        <v>0</v>
      </c>
      <c r="G103" s="165">
        <f>ROUND(SUM(C103:F103),3)</f>
        <v>0</v>
      </c>
      <c r="H103" s="173">
        <f>ROUND(C102,3)</f>
        <v>0</v>
      </c>
      <c r="I103" s="174">
        <f>ROUND(D102,3)</f>
        <v>0</v>
      </c>
      <c r="J103" s="174">
        <f>ROUND(E102,3)</f>
        <v>0</v>
      </c>
      <c r="K103" s="175">
        <f>ROUND(F102,3)</f>
        <v>0</v>
      </c>
      <c r="L103" s="165">
        <f>ROUND(SUM(H103:K103),3)</f>
        <v>0</v>
      </c>
      <c r="M103" s="173">
        <f>ROUND(H102,3)</f>
        <v>0</v>
      </c>
      <c r="N103" s="174">
        <f>ROUND(I102,3)</f>
        <v>0</v>
      </c>
      <c r="O103" s="174">
        <f>ROUND(J102,3)</f>
        <v>0</v>
      </c>
      <c r="P103" s="176">
        <f>ROUND(K102,3)</f>
        <v>0</v>
      </c>
      <c r="Q103" s="165">
        <f>ROUND(SUM(M103:P103),3)</f>
        <v>0</v>
      </c>
    </row>
    <row r="104" spans="1:17" s="23" customFormat="1" ht="28.15" customHeight="1" outlineLevel="2" x14ac:dyDescent="0.25">
      <c r="A104" s="29" t="s">
        <v>93</v>
      </c>
      <c r="B104" s="459" t="s">
        <v>156</v>
      </c>
      <c r="C104" s="476">
        <f>ROUND('2. Прогноз. Без корректировки'!C104,3)</f>
        <v>0</v>
      </c>
      <c r="D104" s="477">
        <f>ROUND('2. Прогноз. Без корректировки'!D104,3)</f>
        <v>0</v>
      </c>
      <c r="E104" s="477">
        <f>ROUND('2. Прогноз. Без корректировки'!E104,3)</f>
        <v>0</v>
      </c>
      <c r="F104" s="477">
        <f>ROUND('2. Прогноз. Без корректировки'!F104,3)</f>
        <v>0</v>
      </c>
      <c r="G104" s="165">
        <f>ROUND(SUM(C104:F104),3)</f>
        <v>0</v>
      </c>
      <c r="H104" s="477">
        <f>ROUND('2. Прогноз. Без корректировки'!H104,3)</f>
        <v>0</v>
      </c>
      <c r="I104" s="477">
        <f>ROUND('2. Прогноз. Без корректировки'!I104,3)</f>
        <v>0</v>
      </c>
      <c r="J104" s="477">
        <f>ROUND('2. Прогноз. Без корректировки'!J104,3)</f>
        <v>0</v>
      </c>
      <c r="K104" s="477">
        <f>ROUND('2. Прогноз. Без корректировки'!K104,3)</f>
        <v>0</v>
      </c>
      <c r="L104" s="165">
        <f>ROUND(SUM(H104:K104),3)</f>
        <v>0</v>
      </c>
      <c r="M104" s="477">
        <f>ROUND('2. Прогноз. Без корректировки'!M104,3)</f>
        <v>0</v>
      </c>
      <c r="N104" s="477">
        <f>ROUND('2. Прогноз. Без корректировки'!N104,3)</f>
        <v>0</v>
      </c>
      <c r="O104" s="477">
        <f>ROUND('2. Прогноз. Без корректировки'!O104,3)</f>
        <v>0</v>
      </c>
      <c r="P104" s="477">
        <f>ROUND('2. Прогноз. Без корректировки'!P104,3)</f>
        <v>0</v>
      </c>
      <c r="Q104" s="165">
        <f>ROUND(SUM(M104:P104),3)</f>
        <v>0</v>
      </c>
    </row>
    <row r="105" spans="1:17" ht="14.45" customHeight="1" outlineLevel="1" x14ac:dyDescent="0.25">
      <c r="A105" s="28" t="s">
        <v>175</v>
      </c>
      <c r="B105" s="458" t="s">
        <v>156</v>
      </c>
      <c r="C105" s="262">
        <f t="shared" ref="C105:Q105" si="22">ROUND(C106+C107,3)</f>
        <v>0</v>
      </c>
      <c r="D105" s="159">
        <f t="shared" si="22"/>
        <v>0</v>
      </c>
      <c r="E105" s="159">
        <f t="shared" si="22"/>
        <v>0</v>
      </c>
      <c r="F105" s="160">
        <f t="shared" si="22"/>
        <v>0</v>
      </c>
      <c r="G105" s="240">
        <f t="shared" si="22"/>
        <v>0</v>
      </c>
      <c r="H105" s="158">
        <f t="shared" si="22"/>
        <v>0</v>
      </c>
      <c r="I105" s="159">
        <f t="shared" si="22"/>
        <v>0</v>
      </c>
      <c r="J105" s="159">
        <f t="shared" si="22"/>
        <v>0</v>
      </c>
      <c r="K105" s="160">
        <f t="shared" si="22"/>
        <v>0</v>
      </c>
      <c r="L105" s="240">
        <f t="shared" si="22"/>
        <v>0</v>
      </c>
      <c r="M105" s="158">
        <f t="shared" si="22"/>
        <v>0</v>
      </c>
      <c r="N105" s="159">
        <f t="shared" si="22"/>
        <v>0</v>
      </c>
      <c r="O105" s="159">
        <f t="shared" si="22"/>
        <v>0</v>
      </c>
      <c r="P105" s="161">
        <f t="shared" si="22"/>
        <v>0</v>
      </c>
      <c r="Q105" s="240">
        <f t="shared" si="22"/>
        <v>0</v>
      </c>
    </row>
    <row r="106" spans="1:17" s="23" customFormat="1" ht="28.15" customHeight="1" outlineLevel="2" x14ac:dyDescent="0.25">
      <c r="A106" s="29" t="s">
        <v>92</v>
      </c>
      <c r="B106" s="459" t="s">
        <v>156</v>
      </c>
      <c r="C106" s="264">
        <f>ROUND('1. Статистика'!N82,3)</f>
        <v>0</v>
      </c>
      <c r="D106" s="174">
        <f>ROUND('1. Статистика'!O82,3)</f>
        <v>0</v>
      </c>
      <c r="E106" s="174">
        <f>ROUND('1. Статистика'!P82,3)</f>
        <v>0</v>
      </c>
      <c r="F106" s="175">
        <f>ROUND('1. Статистика'!Q82,3)</f>
        <v>0</v>
      </c>
      <c r="G106" s="165">
        <f>ROUND(SUM(C106:F106),3)</f>
        <v>0</v>
      </c>
      <c r="H106" s="173">
        <f>ROUND(C105,3)</f>
        <v>0</v>
      </c>
      <c r="I106" s="174">
        <f>ROUND(D105,3)</f>
        <v>0</v>
      </c>
      <c r="J106" s="174">
        <f>ROUND(E105,3)</f>
        <v>0</v>
      </c>
      <c r="K106" s="175">
        <f>ROUND(F105,3)</f>
        <v>0</v>
      </c>
      <c r="L106" s="165">
        <f>ROUND(SUM(H106:K106),3)</f>
        <v>0</v>
      </c>
      <c r="M106" s="173">
        <f>ROUND(H105,3)</f>
        <v>0</v>
      </c>
      <c r="N106" s="174">
        <f>ROUND(I105,3)</f>
        <v>0</v>
      </c>
      <c r="O106" s="174">
        <f>ROUND(J105,3)</f>
        <v>0</v>
      </c>
      <c r="P106" s="176">
        <f>ROUND(K105,3)</f>
        <v>0</v>
      </c>
      <c r="Q106" s="165">
        <f>ROUND(SUM(M106:P106),3)</f>
        <v>0</v>
      </c>
    </row>
    <row r="107" spans="1:17" s="23" customFormat="1" ht="28.15" customHeight="1" outlineLevel="2" x14ac:dyDescent="0.25">
      <c r="A107" s="29" t="s">
        <v>93</v>
      </c>
      <c r="B107" s="459" t="s">
        <v>156</v>
      </c>
      <c r="C107" s="476">
        <f>ROUND('2. Прогноз. Без корректировки'!C107,3)</f>
        <v>0</v>
      </c>
      <c r="D107" s="477">
        <f>ROUND('2. Прогноз. Без корректировки'!D107,3)</f>
        <v>0</v>
      </c>
      <c r="E107" s="477">
        <f>ROUND('2. Прогноз. Без корректировки'!E107,3)</f>
        <v>0</v>
      </c>
      <c r="F107" s="477">
        <f>ROUND('2. Прогноз. Без корректировки'!F107,3)</f>
        <v>0</v>
      </c>
      <c r="G107" s="165">
        <f>ROUND(SUM(C107:F107),3)</f>
        <v>0</v>
      </c>
      <c r="H107" s="477">
        <f>ROUND('2. Прогноз. Без корректировки'!H107,3)</f>
        <v>0</v>
      </c>
      <c r="I107" s="477">
        <f>ROUND('2. Прогноз. Без корректировки'!I107,3)</f>
        <v>0</v>
      </c>
      <c r="J107" s="477">
        <f>ROUND('2. Прогноз. Без корректировки'!J107,3)</f>
        <v>0</v>
      </c>
      <c r="K107" s="477">
        <f>ROUND('2. Прогноз. Без корректировки'!K107,3)</f>
        <v>0</v>
      </c>
      <c r="L107" s="165">
        <f>ROUND(SUM(H107:K107),3)</f>
        <v>0</v>
      </c>
      <c r="M107" s="477">
        <f>ROUND('2. Прогноз. Без корректировки'!M107,3)</f>
        <v>0</v>
      </c>
      <c r="N107" s="477">
        <f>ROUND('2. Прогноз. Без корректировки'!N107,3)</f>
        <v>0</v>
      </c>
      <c r="O107" s="477">
        <f>ROUND('2. Прогноз. Без корректировки'!O107,3)</f>
        <v>0</v>
      </c>
      <c r="P107" s="477">
        <f>ROUND('2. Прогноз. Без корректировки'!P107,3)</f>
        <v>0</v>
      </c>
      <c r="Q107" s="165">
        <f>ROUND(SUM(M107:P107),3)</f>
        <v>0</v>
      </c>
    </row>
    <row r="108" spans="1:17" ht="14.45" customHeight="1" outlineLevel="1" x14ac:dyDescent="0.25">
      <c r="A108" s="28" t="s">
        <v>174</v>
      </c>
      <c r="B108" s="458" t="s">
        <v>156</v>
      </c>
      <c r="C108" s="262">
        <f t="shared" ref="C108:Q108" si="23">ROUND(C109+C110,3)</f>
        <v>0</v>
      </c>
      <c r="D108" s="159">
        <f t="shared" si="23"/>
        <v>0</v>
      </c>
      <c r="E108" s="159">
        <f t="shared" si="23"/>
        <v>0</v>
      </c>
      <c r="F108" s="160">
        <f t="shared" si="23"/>
        <v>0</v>
      </c>
      <c r="G108" s="240">
        <f t="shared" si="23"/>
        <v>0</v>
      </c>
      <c r="H108" s="158">
        <f t="shared" si="23"/>
        <v>0</v>
      </c>
      <c r="I108" s="159">
        <f t="shared" si="23"/>
        <v>0</v>
      </c>
      <c r="J108" s="159">
        <f t="shared" si="23"/>
        <v>0</v>
      </c>
      <c r="K108" s="160">
        <f t="shared" si="23"/>
        <v>0</v>
      </c>
      <c r="L108" s="240">
        <f t="shared" si="23"/>
        <v>0</v>
      </c>
      <c r="M108" s="158">
        <f t="shared" si="23"/>
        <v>0</v>
      </c>
      <c r="N108" s="159">
        <f t="shared" si="23"/>
        <v>0</v>
      </c>
      <c r="O108" s="159">
        <f t="shared" si="23"/>
        <v>0</v>
      </c>
      <c r="P108" s="161">
        <f t="shared" si="23"/>
        <v>0</v>
      </c>
      <c r="Q108" s="240">
        <f t="shared" si="23"/>
        <v>0</v>
      </c>
    </row>
    <row r="109" spans="1:17" s="23" customFormat="1" ht="28.15" customHeight="1" outlineLevel="2" x14ac:dyDescent="0.25">
      <c r="A109" s="29" t="s">
        <v>92</v>
      </c>
      <c r="B109" s="459" t="s">
        <v>156</v>
      </c>
      <c r="C109" s="264">
        <f>ROUND('1. Статистика'!N83,3)</f>
        <v>0</v>
      </c>
      <c r="D109" s="174">
        <f>ROUND('1. Статистика'!O83,3)</f>
        <v>0</v>
      </c>
      <c r="E109" s="174">
        <f>ROUND('1. Статистика'!P83,3)</f>
        <v>0</v>
      </c>
      <c r="F109" s="175">
        <f>ROUND('1. Статистика'!Q83,3)</f>
        <v>0</v>
      </c>
      <c r="G109" s="165">
        <f>ROUND(SUM(C109:F109),3)</f>
        <v>0</v>
      </c>
      <c r="H109" s="173">
        <f>ROUND(C108,3)</f>
        <v>0</v>
      </c>
      <c r="I109" s="174">
        <f>ROUND(D108,3)</f>
        <v>0</v>
      </c>
      <c r="J109" s="174">
        <f>ROUND(E108,3)</f>
        <v>0</v>
      </c>
      <c r="K109" s="175">
        <f>ROUND(F108,3)</f>
        <v>0</v>
      </c>
      <c r="L109" s="165">
        <f>ROUND(SUM(H109:K109),3)</f>
        <v>0</v>
      </c>
      <c r="M109" s="173">
        <f>ROUND(H108,3)</f>
        <v>0</v>
      </c>
      <c r="N109" s="174">
        <f>ROUND(I108,3)</f>
        <v>0</v>
      </c>
      <c r="O109" s="174">
        <f>ROUND(J108,3)</f>
        <v>0</v>
      </c>
      <c r="P109" s="176">
        <f>ROUND(K108,3)</f>
        <v>0</v>
      </c>
      <c r="Q109" s="165">
        <f>ROUND(SUM(M109:P109),3)</f>
        <v>0</v>
      </c>
    </row>
    <row r="110" spans="1:17" s="23" customFormat="1" ht="28.15" customHeight="1" outlineLevel="2" x14ac:dyDescent="0.25">
      <c r="A110" s="29" t="s">
        <v>93</v>
      </c>
      <c r="B110" s="459" t="s">
        <v>156</v>
      </c>
      <c r="C110" s="476">
        <f>ROUND('2. Прогноз. Без корректировки'!C110,3)</f>
        <v>0</v>
      </c>
      <c r="D110" s="477">
        <f>ROUND('2. Прогноз. Без корректировки'!D110,3)</f>
        <v>0</v>
      </c>
      <c r="E110" s="477">
        <f>ROUND('2. Прогноз. Без корректировки'!E110,3)</f>
        <v>0</v>
      </c>
      <c r="F110" s="477">
        <f>ROUND('2. Прогноз. Без корректировки'!F110,3)</f>
        <v>0</v>
      </c>
      <c r="G110" s="165">
        <f>ROUND(SUM(C110:F110),3)</f>
        <v>0</v>
      </c>
      <c r="H110" s="477">
        <f>ROUND('2. Прогноз. Без корректировки'!H110,3)</f>
        <v>0</v>
      </c>
      <c r="I110" s="477">
        <f>ROUND('2. Прогноз. Без корректировки'!I110,3)</f>
        <v>0</v>
      </c>
      <c r="J110" s="477">
        <f>ROUND('2. Прогноз. Без корректировки'!J110,3)</f>
        <v>0</v>
      </c>
      <c r="K110" s="477">
        <f>ROUND('2. Прогноз. Без корректировки'!K110,3)</f>
        <v>0</v>
      </c>
      <c r="L110" s="165">
        <f>ROUND(SUM(H110:K110),3)</f>
        <v>0</v>
      </c>
      <c r="M110" s="477">
        <f>ROUND('2. Прогноз. Без корректировки'!M110,3)</f>
        <v>0</v>
      </c>
      <c r="N110" s="477">
        <f>ROUND('2. Прогноз. Без корректировки'!N110,3)</f>
        <v>0</v>
      </c>
      <c r="O110" s="477">
        <f>ROUND('2. Прогноз. Без корректировки'!O110,3)</f>
        <v>0</v>
      </c>
      <c r="P110" s="477">
        <f>ROUND('2. Прогноз. Без корректировки'!P110,3)</f>
        <v>0</v>
      </c>
      <c r="Q110" s="165">
        <f>ROUND(SUM(M110:P110),3)</f>
        <v>0</v>
      </c>
    </row>
    <row r="111" spans="1:17" s="34" customFormat="1" x14ac:dyDescent="0.25">
      <c r="A111" s="233" t="s">
        <v>176</v>
      </c>
      <c r="B111" s="461" t="s">
        <v>156</v>
      </c>
      <c r="C111" s="261">
        <f t="shared" ref="C111:Q111" si="24">ROUND(C112+C117+C122+C127+C132,3)</f>
        <v>0</v>
      </c>
      <c r="D111" s="235">
        <f t="shared" si="24"/>
        <v>0</v>
      </c>
      <c r="E111" s="235">
        <f t="shared" si="24"/>
        <v>0</v>
      </c>
      <c r="F111" s="236">
        <f t="shared" si="24"/>
        <v>0</v>
      </c>
      <c r="G111" s="153">
        <f t="shared" si="24"/>
        <v>0</v>
      </c>
      <c r="H111" s="234">
        <f t="shared" si="24"/>
        <v>0</v>
      </c>
      <c r="I111" s="235">
        <f t="shared" si="24"/>
        <v>0</v>
      </c>
      <c r="J111" s="235">
        <f t="shared" si="24"/>
        <v>0</v>
      </c>
      <c r="K111" s="236">
        <f t="shared" si="24"/>
        <v>0</v>
      </c>
      <c r="L111" s="153">
        <f t="shared" si="24"/>
        <v>0</v>
      </c>
      <c r="M111" s="234">
        <f t="shared" si="24"/>
        <v>0</v>
      </c>
      <c r="N111" s="235">
        <f t="shared" si="24"/>
        <v>0</v>
      </c>
      <c r="O111" s="235">
        <f t="shared" si="24"/>
        <v>0</v>
      </c>
      <c r="P111" s="237">
        <f t="shared" si="24"/>
        <v>0</v>
      </c>
      <c r="Q111" s="153">
        <f t="shared" si="24"/>
        <v>0</v>
      </c>
    </row>
    <row r="112" spans="1:17" ht="14.45" customHeight="1" outlineLevel="1" x14ac:dyDescent="0.25">
      <c r="A112" s="30" t="s">
        <v>171</v>
      </c>
      <c r="B112" s="458" t="s">
        <v>156</v>
      </c>
      <c r="C112" s="262">
        <f t="shared" ref="C112:Q112" si="25">ROUND(C113+C114-C115+C116,3)</f>
        <v>0</v>
      </c>
      <c r="D112" s="159">
        <f t="shared" si="25"/>
        <v>0</v>
      </c>
      <c r="E112" s="159">
        <f t="shared" si="25"/>
        <v>0</v>
      </c>
      <c r="F112" s="160">
        <f t="shared" si="25"/>
        <v>0</v>
      </c>
      <c r="G112" s="240">
        <f t="shared" si="25"/>
        <v>0</v>
      </c>
      <c r="H112" s="158">
        <f t="shared" si="25"/>
        <v>0</v>
      </c>
      <c r="I112" s="159">
        <f t="shared" si="25"/>
        <v>0</v>
      </c>
      <c r="J112" s="159">
        <f t="shared" si="25"/>
        <v>0</v>
      </c>
      <c r="K112" s="160">
        <f t="shared" si="25"/>
        <v>0</v>
      </c>
      <c r="L112" s="240">
        <f t="shared" si="25"/>
        <v>0</v>
      </c>
      <c r="M112" s="158">
        <f t="shared" si="25"/>
        <v>0</v>
      </c>
      <c r="N112" s="159">
        <f t="shared" si="25"/>
        <v>0</v>
      </c>
      <c r="O112" s="159">
        <f t="shared" si="25"/>
        <v>0</v>
      </c>
      <c r="P112" s="161">
        <f t="shared" si="25"/>
        <v>0</v>
      </c>
      <c r="Q112" s="240">
        <f t="shared" si="25"/>
        <v>0</v>
      </c>
    </row>
    <row r="113" spans="1:17" s="23" customFormat="1" ht="28.15" customHeight="1" outlineLevel="3" x14ac:dyDescent="0.25">
      <c r="A113" s="31" t="s">
        <v>94</v>
      </c>
      <c r="B113" s="459" t="s">
        <v>156</v>
      </c>
      <c r="C113" s="264">
        <f>ROUND('1. Статистика'!N85,3)</f>
        <v>0</v>
      </c>
      <c r="D113" s="174">
        <f>ROUND('1. Статистика'!O85,3)</f>
        <v>0</v>
      </c>
      <c r="E113" s="174">
        <f>ROUND('1. Статистика'!P85,3)</f>
        <v>0</v>
      </c>
      <c r="F113" s="175">
        <f>ROUND('1. Статистика'!Q85,3)</f>
        <v>0</v>
      </c>
      <c r="G113" s="165">
        <f>ROUND(SUM(C113:F113),3)</f>
        <v>0</v>
      </c>
      <c r="H113" s="173">
        <f>ROUND(C112,3)</f>
        <v>0</v>
      </c>
      <c r="I113" s="174">
        <f>ROUND(D112,3)</f>
        <v>0</v>
      </c>
      <c r="J113" s="174">
        <f>ROUND(E112,3)</f>
        <v>0</v>
      </c>
      <c r="K113" s="175">
        <f>ROUND(F112,3)</f>
        <v>0</v>
      </c>
      <c r="L113" s="165">
        <f>ROUND(SUM(H113:K113),3)</f>
        <v>0</v>
      </c>
      <c r="M113" s="173">
        <f>ROUND(H112,3)</f>
        <v>0</v>
      </c>
      <c r="N113" s="174">
        <f>ROUND(I112,3)</f>
        <v>0</v>
      </c>
      <c r="O113" s="174">
        <f>ROUND(J112,3)</f>
        <v>0</v>
      </c>
      <c r="P113" s="176">
        <f>ROUND(K112,3)</f>
        <v>0</v>
      </c>
      <c r="Q113" s="165">
        <f>ROUND(SUM(M113:P113),3)</f>
        <v>0</v>
      </c>
    </row>
    <row r="114" spans="1:17" s="23" customFormat="1" ht="28.15" customHeight="1" outlineLevel="3" x14ac:dyDescent="0.25">
      <c r="A114" s="31" t="s">
        <v>95</v>
      </c>
      <c r="B114" s="459" t="s">
        <v>156</v>
      </c>
      <c r="C114" s="264">
        <f>ROUND('1. Статистика'!D38,3)</f>
        <v>0</v>
      </c>
      <c r="D114" s="174">
        <f>ROUND('1. Статистика'!E38,3)</f>
        <v>0</v>
      </c>
      <c r="E114" s="174">
        <f>ROUND('1. Статистика'!F38,3)</f>
        <v>0</v>
      </c>
      <c r="F114" s="175">
        <f>ROUND('1. Статистика'!G38,3)</f>
        <v>0</v>
      </c>
      <c r="G114" s="165">
        <f>ROUND(SUM(C114:F114),3)</f>
        <v>0</v>
      </c>
      <c r="H114" s="173">
        <f>ROUND('1. Статистика'!I38,3)</f>
        <v>0</v>
      </c>
      <c r="I114" s="174">
        <f>ROUND('1. Статистика'!J38,3)</f>
        <v>0</v>
      </c>
      <c r="J114" s="174">
        <f>ROUND('1. Статистика'!K38,3)</f>
        <v>0</v>
      </c>
      <c r="K114" s="175">
        <f>ROUND('1. Статистика'!L38,3)</f>
        <v>0</v>
      </c>
      <c r="L114" s="165">
        <f>ROUND(SUM(H114:K114),3)</f>
        <v>0</v>
      </c>
      <c r="M114" s="173">
        <f>ROUND('1. Статистика'!N38,3)</f>
        <v>0</v>
      </c>
      <c r="N114" s="174">
        <f>ROUND('1. Статистика'!O38,3)</f>
        <v>0</v>
      </c>
      <c r="O114" s="174">
        <f>ROUND('1. Статистика'!P38,3)</f>
        <v>0</v>
      </c>
      <c r="P114" s="176">
        <f>ROUND('1. Статистика'!Q38,3)</f>
        <v>0</v>
      </c>
      <c r="Q114" s="165">
        <f>ROUND(SUM(M114:P114),3)</f>
        <v>0</v>
      </c>
    </row>
    <row r="115" spans="1:17" s="23" customFormat="1" ht="28.15" customHeight="1" outlineLevel="3" x14ac:dyDescent="0.25">
      <c r="A115" s="31" t="s">
        <v>96</v>
      </c>
      <c r="B115" s="459" t="s">
        <v>156</v>
      </c>
      <c r="C115" s="476">
        <f>ROUND('2. Прогноз. Без корректировки'!C115,3)</f>
        <v>0</v>
      </c>
      <c r="D115" s="477">
        <f>ROUND('2. Прогноз. Без корректировки'!D115,3)</f>
        <v>0</v>
      </c>
      <c r="E115" s="477">
        <f>ROUND('2. Прогноз. Без корректировки'!E115,3)</f>
        <v>0</v>
      </c>
      <c r="F115" s="477">
        <f>ROUND('2. Прогноз. Без корректировки'!F115,3)</f>
        <v>0</v>
      </c>
      <c r="G115" s="165">
        <f>ROUND(SUM(C115:F115),3)</f>
        <v>0</v>
      </c>
      <c r="H115" s="477">
        <f>ROUND('2. Прогноз. Без корректировки'!H115,3)</f>
        <v>0</v>
      </c>
      <c r="I115" s="477">
        <f>ROUND('2. Прогноз. Без корректировки'!I115,3)</f>
        <v>0</v>
      </c>
      <c r="J115" s="477">
        <f>ROUND('2. Прогноз. Без корректировки'!J115,3)</f>
        <v>0</v>
      </c>
      <c r="K115" s="477">
        <f>ROUND('2. Прогноз. Без корректировки'!K115,3)</f>
        <v>0</v>
      </c>
      <c r="L115" s="165">
        <f>ROUND(SUM(H115:K115),3)</f>
        <v>0</v>
      </c>
      <c r="M115" s="477">
        <f>ROUND('2. Прогноз. Без корректировки'!M115,3)</f>
        <v>0</v>
      </c>
      <c r="N115" s="478">
        <f>ROUND('2. Прогноз. Без корректировки'!N115,3)</f>
        <v>0</v>
      </c>
      <c r="O115" s="478">
        <f>ROUND('2. Прогноз. Без корректировки'!O115,3)</f>
        <v>0</v>
      </c>
      <c r="P115" s="479">
        <f>ROUND('2. Прогноз. Без корректировки'!P115,3)</f>
        <v>0</v>
      </c>
      <c r="Q115" s="165">
        <f>ROUND(SUM(M115:P115),3)</f>
        <v>0</v>
      </c>
    </row>
    <row r="116" spans="1:17" s="23" customFormat="1" ht="28.15" customHeight="1" outlineLevel="3" x14ac:dyDescent="0.25">
      <c r="A116" s="31" t="s">
        <v>97</v>
      </c>
      <c r="B116" s="459" t="s">
        <v>156</v>
      </c>
      <c r="C116" s="476">
        <f>ROUND('2. Прогноз. Без корректировки'!C116,3)</f>
        <v>0</v>
      </c>
      <c r="D116" s="477">
        <f>ROUND('2. Прогноз. Без корректировки'!D116,3)</f>
        <v>0</v>
      </c>
      <c r="E116" s="477">
        <f>ROUND('2. Прогноз. Без корректировки'!E116,3)</f>
        <v>0</v>
      </c>
      <c r="F116" s="477">
        <f>ROUND('2. Прогноз. Без корректировки'!F116,3)</f>
        <v>0</v>
      </c>
      <c r="G116" s="165">
        <f>ROUND(SUM(C116:F116),3)</f>
        <v>0</v>
      </c>
      <c r="H116" s="477">
        <f>ROUND('2. Прогноз. Без корректировки'!H116,3)</f>
        <v>0</v>
      </c>
      <c r="I116" s="477">
        <f>ROUND('2. Прогноз. Без корректировки'!I116,3)</f>
        <v>0</v>
      </c>
      <c r="J116" s="477">
        <f>ROUND('2. Прогноз. Без корректировки'!J116,3)</f>
        <v>0</v>
      </c>
      <c r="K116" s="477">
        <f>ROUND('2. Прогноз. Без корректировки'!K116,3)</f>
        <v>0</v>
      </c>
      <c r="L116" s="165">
        <f>ROUND(SUM(H116:K116),3)</f>
        <v>0</v>
      </c>
      <c r="M116" s="477">
        <f>ROUND('2. Прогноз. Без корректировки'!M116,3)</f>
        <v>0</v>
      </c>
      <c r="N116" s="477">
        <f>ROUND('2. Прогноз. Без корректировки'!N116,3)</f>
        <v>0</v>
      </c>
      <c r="O116" s="477">
        <f>ROUND('2. Прогноз. Без корректировки'!O116,3)</f>
        <v>0</v>
      </c>
      <c r="P116" s="477">
        <f>ROUND('2. Прогноз. Без корректировки'!P116,3)</f>
        <v>0</v>
      </c>
      <c r="Q116" s="165">
        <f>ROUND(SUM(M116:P116),3)</f>
        <v>0</v>
      </c>
    </row>
    <row r="117" spans="1:17" ht="14.45" customHeight="1" outlineLevel="1" x14ac:dyDescent="0.25">
      <c r="A117" s="30" t="s">
        <v>172</v>
      </c>
      <c r="B117" s="458" t="s">
        <v>156</v>
      </c>
      <c r="C117" s="262">
        <f t="shared" ref="C117:Q117" si="26">ROUND(C118+C119-C120+C121,3)</f>
        <v>0</v>
      </c>
      <c r="D117" s="159">
        <f t="shared" si="26"/>
        <v>0</v>
      </c>
      <c r="E117" s="159">
        <f t="shared" si="26"/>
        <v>0</v>
      </c>
      <c r="F117" s="160">
        <f t="shared" si="26"/>
        <v>0</v>
      </c>
      <c r="G117" s="240">
        <f t="shared" si="26"/>
        <v>0</v>
      </c>
      <c r="H117" s="158">
        <f t="shared" si="26"/>
        <v>0</v>
      </c>
      <c r="I117" s="159">
        <f t="shared" si="26"/>
        <v>0</v>
      </c>
      <c r="J117" s="159">
        <f t="shared" si="26"/>
        <v>0</v>
      </c>
      <c r="K117" s="160">
        <f t="shared" si="26"/>
        <v>0</v>
      </c>
      <c r="L117" s="240">
        <f t="shared" si="26"/>
        <v>0</v>
      </c>
      <c r="M117" s="158">
        <f t="shared" si="26"/>
        <v>0</v>
      </c>
      <c r="N117" s="159">
        <f t="shared" si="26"/>
        <v>0</v>
      </c>
      <c r="O117" s="159">
        <f t="shared" si="26"/>
        <v>0</v>
      </c>
      <c r="P117" s="161">
        <f t="shared" si="26"/>
        <v>0</v>
      </c>
      <c r="Q117" s="240">
        <f t="shared" si="26"/>
        <v>0</v>
      </c>
    </row>
    <row r="118" spans="1:17" s="23" customFormat="1" ht="28.15" customHeight="1" outlineLevel="3" x14ac:dyDescent="0.25">
      <c r="A118" s="31" t="s">
        <v>94</v>
      </c>
      <c r="B118" s="459" t="s">
        <v>156</v>
      </c>
      <c r="C118" s="264">
        <f>ROUND('1. Статистика'!N86,3)</f>
        <v>0</v>
      </c>
      <c r="D118" s="174">
        <f>ROUND('1. Статистика'!O86,3)</f>
        <v>0</v>
      </c>
      <c r="E118" s="174">
        <f>ROUND('1. Статистика'!P86,3)</f>
        <v>0</v>
      </c>
      <c r="F118" s="175">
        <f>ROUND('1. Статистика'!Q86,3)</f>
        <v>0</v>
      </c>
      <c r="G118" s="165">
        <f>ROUND(SUM(C118:F118),3)</f>
        <v>0</v>
      </c>
      <c r="H118" s="173">
        <f>ROUND(C117,3)</f>
        <v>0</v>
      </c>
      <c r="I118" s="174">
        <f>ROUND(D117,3)</f>
        <v>0</v>
      </c>
      <c r="J118" s="174">
        <f>ROUND(E117,3)</f>
        <v>0</v>
      </c>
      <c r="K118" s="175">
        <f>ROUND(F117,3)</f>
        <v>0</v>
      </c>
      <c r="L118" s="165">
        <f>ROUND(SUM(H118:K118),3)</f>
        <v>0</v>
      </c>
      <c r="M118" s="173">
        <f>ROUND(H117,3)</f>
        <v>0</v>
      </c>
      <c r="N118" s="174">
        <f>ROUND(I117,3)</f>
        <v>0</v>
      </c>
      <c r="O118" s="174">
        <f>ROUND(J117,3)</f>
        <v>0</v>
      </c>
      <c r="P118" s="176">
        <f>ROUND(K117,3)</f>
        <v>0</v>
      </c>
      <c r="Q118" s="165">
        <f>ROUND(SUM(M118:P118),3)</f>
        <v>0</v>
      </c>
    </row>
    <row r="119" spans="1:17" s="23" customFormat="1" ht="28.15" customHeight="1" outlineLevel="3" x14ac:dyDescent="0.25">
      <c r="A119" s="31" t="s">
        <v>95</v>
      </c>
      <c r="B119" s="459" t="s">
        <v>156</v>
      </c>
      <c r="C119" s="264">
        <f>ROUND('1. Статистика'!D39,3)</f>
        <v>0</v>
      </c>
      <c r="D119" s="174">
        <f>ROUND('1. Статистика'!E39,3)</f>
        <v>0</v>
      </c>
      <c r="E119" s="174">
        <f>ROUND('1. Статистика'!F39,3)</f>
        <v>0</v>
      </c>
      <c r="F119" s="175">
        <f>ROUND('1. Статистика'!G39,3)</f>
        <v>0</v>
      </c>
      <c r="G119" s="165">
        <f>ROUND(SUM(C119:F119),3)</f>
        <v>0</v>
      </c>
      <c r="H119" s="173">
        <f>ROUND('1. Статистика'!I39,3)</f>
        <v>0</v>
      </c>
      <c r="I119" s="174">
        <f>ROUND('1. Статистика'!J39,3)</f>
        <v>0</v>
      </c>
      <c r="J119" s="174">
        <f>ROUND('1. Статистика'!K39,3)</f>
        <v>0</v>
      </c>
      <c r="K119" s="175">
        <f>ROUND('1. Статистика'!L39,3)</f>
        <v>0</v>
      </c>
      <c r="L119" s="165">
        <f>ROUND(SUM(H119:K119),3)</f>
        <v>0</v>
      </c>
      <c r="M119" s="173">
        <f>ROUND('1. Статистика'!N39,3)</f>
        <v>0</v>
      </c>
      <c r="N119" s="174">
        <f>ROUND('1. Статистика'!O39,3)</f>
        <v>0</v>
      </c>
      <c r="O119" s="174">
        <f>ROUND('1. Статистика'!P39,3)</f>
        <v>0</v>
      </c>
      <c r="P119" s="176">
        <f>ROUND('1. Статистика'!Q39,3)</f>
        <v>0</v>
      </c>
      <c r="Q119" s="165">
        <f>ROUND(SUM(M119:P119),3)</f>
        <v>0</v>
      </c>
    </row>
    <row r="120" spans="1:17" s="23" customFormat="1" ht="28.15" customHeight="1" outlineLevel="3" x14ac:dyDescent="0.25">
      <c r="A120" s="31" t="s">
        <v>96</v>
      </c>
      <c r="B120" s="459" t="s">
        <v>156</v>
      </c>
      <c r="C120" s="476">
        <f>ROUND('2. Прогноз. Без корректировки'!C120,3)</f>
        <v>0</v>
      </c>
      <c r="D120" s="477">
        <f>ROUND('2. Прогноз. Без корректировки'!D120,3)</f>
        <v>0</v>
      </c>
      <c r="E120" s="477">
        <f>ROUND('2. Прогноз. Без корректировки'!E120,3)</f>
        <v>0</v>
      </c>
      <c r="F120" s="477">
        <f>ROUND('2. Прогноз. Без корректировки'!F120,3)</f>
        <v>0</v>
      </c>
      <c r="G120" s="165">
        <f>ROUND(SUM(C120:F120),3)</f>
        <v>0</v>
      </c>
      <c r="H120" s="477">
        <f>ROUND('2. Прогноз. Без корректировки'!H120,3)</f>
        <v>0</v>
      </c>
      <c r="I120" s="477">
        <f>ROUND('2. Прогноз. Без корректировки'!I120,3)</f>
        <v>0</v>
      </c>
      <c r="J120" s="477">
        <f>ROUND('2. Прогноз. Без корректировки'!J120,3)</f>
        <v>0</v>
      </c>
      <c r="K120" s="477">
        <f>ROUND('2. Прогноз. Без корректировки'!K120,3)</f>
        <v>0</v>
      </c>
      <c r="L120" s="165">
        <f>ROUND(SUM(H120:K120),3)</f>
        <v>0</v>
      </c>
      <c r="M120" s="477">
        <f>ROUND('2. Прогноз. Без корректировки'!M120,3)</f>
        <v>0</v>
      </c>
      <c r="N120" s="477">
        <f>ROUND('2. Прогноз. Без корректировки'!N120,3)</f>
        <v>0</v>
      </c>
      <c r="O120" s="477">
        <f>ROUND('2. Прогноз. Без корректировки'!O120,3)</f>
        <v>0</v>
      </c>
      <c r="P120" s="477">
        <f>ROUND('2. Прогноз. Без корректировки'!P120,3)</f>
        <v>0</v>
      </c>
      <c r="Q120" s="165">
        <f>ROUND(SUM(M120:P120),3)</f>
        <v>0</v>
      </c>
    </row>
    <row r="121" spans="1:17" s="23" customFormat="1" ht="28.15" customHeight="1" outlineLevel="3" x14ac:dyDescent="0.25">
      <c r="A121" s="31" t="s">
        <v>97</v>
      </c>
      <c r="B121" s="459" t="s">
        <v>156</v>
      </c>
      <c r="C121" s="476">
        <f>ROUND('2. Прогноз. Без корректировки'!C121,3)</f>
        <v>0</v>
      </c>
      <c r="D121" s="477">
        <f>ROUND('2. Прогноз. Без корректировки'!D121,3)</f>
        <v>0</v>
      </c>
      <c r="E121" s="477">
        <f>ROUND('2. Прогноз. Без корректировки'!E121,3)</f>
        <v>0</v>
      </c>
      <c r="F121" s="477">
        <f>ROUND('2. Прогноз. Без корректировки'!F121,3)</f>
        <v>0</v>
      </c>
      <c r="G121" s="165">
        <f>ROUND(SUM(C121:F121),3)</f>
        <v>0</v>
      </c>
      <c r="H121" s="477">
        <f>ROUND('2. Прогноз. Без корректировки'!H121,3)</f>
        <v>0</v>
      </c>
      <c r="I121" s="477">
        <f>ROUND('2. Прогноз. Без корректировки'!I121,3)</f>
        <v>0</v>
      </c>
      <c r="J121" s="477">
        <f>ROUND('2. Прогноз. Без корректировки'!J121,3)</f>
        <v>0</v>
      </c>
      <c r="K121" s="477">
        <f>ROUND('2. Прогноз. Без корректировки'!K121,3)</f>
        <v>0</v>
      </c>
      <c r="L121" s="165">
        <f>ROUND(SUM(H121:K121),3)</f>
        <v>0</v>
      </c>
      <c r="M121" s="477">
        <f>ROUND('2. Прогноз. Без корректировки'!M121,3)</f>
        <v>0</v>
      </c>
      <c r="N121" s="477">
        <f>ROUND('2. Прогноз. Без корректировки'!N121,3)</f>
        <v>0</v>
      </c>
      <c r="O121" s="477">
        <f>ROUND('2. Прогноз. Без корректировки'!O121,3)</f>
        <v>0</v>
      </c>
      <c r="P121" s="477">
        <f>ROUND('2. Прогноз. Без корректировки'!P121,3)</f>
        <v>0</v>
      </c>
      <c r="Q121" s="165">
        <f>ROUND(SUM(M121:P121),3)</f>
        <v>0</v>
      </c>
    </row>
    <row r="122" spans="1:17" ht="14.45" customHeight="1" outlineLevel="1" x14ac:dyDescent="0.25">
      <c r="A122" s="30" t="s">
        <v>173</v>
      </c>
      <c r="B122" s="458" t="s">
        <v>156</v>
      </c>
      <c r="C122" s="262">
        <f t="shared" ref="C122:Q122" si="27">ROUND(C123+C124-C125+C126,3)</f>
        <v>0</v>
      </c>
      <c r="D122" s="159">
        <f t="shared" si="27"/>
        <v>0</v>
      </c>
      <c r="E122" s="159">
        <f t="shared" si="27"/>
        <v>0</v>
      </c>
      <c r="F122" s="160">
        <f t="shared" si="27"/>
        <v>0</v>
      </c>
      <c r="G122" s="240">
        <f t="shared" si="27"/>
        <v>0</v>
      </c>
      <c r="H122" s="158">
        <f t="shared" si="27"/>
        <v>0</v>
      </c>
      <c r="I122" s="159">
        <f t="shared" si="27"/>
        <v>0</v>
      </c>
      <c r="J122" s="159">
        <f t="shared" si="27"/>
        <v>0</v>
      </c>
      <c r="K122" s="160">
        <f t="shared" si="27"/>
        <v>0</v>
      </c>
      <c r="L122" s="240">
        <f t="shared" si="27"/>
        <v>0</v>
      </c>
      <c r="M122" s="158">
        <f t="shared" si="27"/>
        <v>0</v>
      </c>
      <c r="N122" s="159">
        <f t="shared" si="27"/>
        <v>0</v>
      </c>
      <c r="O122" s="159">
        <f t="shared" si="27"/>
        <v>0</v>
      </c>
      <c r="P122" s="161">
        <f t="shared" si="27"/>
        <v>0</v>
      </c>
      <c r="Q122" s="240">
        <f t="shared" si="27"/>
        <v>0</v>
      </c>
    </row>
    <row r="123" spans="1:17" s="23" customFormat="1" ht="28.15" customHeight="1" outlineLevel="3" x14ac:dyDescent="0.25">
      <c r="A123" s="31" t="s">
        <v>94</v>
      </c>
      <c r="B123" s="459" t="s">
        <v>156</v>
      </c>
      <c r="C123" s="264">
        <f>ROUND('1. Статистика'!N87,3)</f>
        <v>0</v>
      </c>
      <c r="D123" s="174">
        <f>ROUND('1. Статистика'!O87,3)</f>
        <v>0</v>
      </c>
      <c r="E123" s="174">
        <f>ROUND('1. Статистика'!P87,3)</f>
        <v>0</v>
      </c>
      <c r="F123" s="175">
        <f>ROUND('1. Статистика'!Q87,3)</f>
        <v>0</v>
      </c>
      <c r="G123" s="165">
        <f>ROUND(SUM(C123:F123),3)</f>
        <v>0</v>
      </c>
      <c r="H123" s="173">
        <f>ROUND(C122,3)</f>
        <v>0</v>
      </c>
      <c r="I123" s="174">
        <f>ROUND(D122,3)</f>
        <v>0</v>
      </c>
      <c r="J123" s="174">
        <f>ROUND(E122,3)</f>
        <v>0</v>
      </c>
      <c r="K123" s="175">
        <f>ROUND(F122,3)</f>
        <v>0</v>
      </c>
      <c r="L123" s="165">
        <f>ROUND(SUM(H123:K123),3)</f>
        <v>0</v>
      </c>
      <c r="M123" s="173">
        <f>ROUND(H122,3)</f>
        <v>0</v>
      </c>
      <c r="N123" s="174">
        <f>ROUND(I122,3)</f>
        <v>0</v>
      </c>
      <c r="O123" s="174">
        <f>ROUND(J122,3)</f>
        <v>0</v>
      </c>
      <c r="P123" s="176">
        <f>ROUND(K122,3)</f>
        <v>0</v>
      </c>
      <c r="Q123" s="165">
        <f>ROUND(SUM(M123:P123),3)</f>
        <v>0</v>
      </c>
    </row>
    <row r="124" spans="1:17" s="23" customFormat="1" ht="28.15" customHeight="1" outlineLevel="3" x14ac:dyDescent="0.25">
      <c r="A124" s="31" t="s">
        <v>95</v>
      </c>
      <c r="B124" s="459" t="s">
        <v>156</v>
      </c>
      <c r="C124" s="264">
        <f>ROUND('1. Статистика'!D40,3)</f>
        <v>0</v>
      </c>
      <c r="D124" s="174">
        <f>ROUND('1. Статистика'!E40,3)</f>
        <v>0</v>
      </c>
      <c r="E124" s="174">
        <f>ROUND('1. Статистика'!F40,3)</f>
        <v>0</v>
      </c>
      <c r="F124" s="175">
        <f>ROUND('1. Статистика'!G40,3)</f>
        <v>0</v>
      </c>
      <c r="G124" s="165">
        <f>ROUND(SUM(C124:F124),3)</f>
        <v>0</v>
      </c>
      <c r="H124" s="173">
        <f>ROUND('1. Статистика'!I40,3)</f>
        <v>0</v>
      </c>
      <c r="I124" s="174">
        <f>ROUND('1. Статистика'!J40,3)</f>
        <v>0</v>
      </c>
      <c r="J124" s="174">
        <f>ROUND('1. Статистика'!K40,3)</f>
        <v>0</v>
      </c>
      <c r="K124" s="175">
        <f>ROUND('1. Статистика'!L40,3)</f>
        <v>0</v>
      </c>
      <c r="L124" s="165">
        <f>ROUND(SUM(H124:K124),3)</f>
        <v>0</v>
      </c>
      <c r="M124" s="173">
        <f>ROUND('1. Статистика'!N40,3)</f>
        <v>0</v>
      </c>
      <c r="N124" s="174">
        <f>ROUND('1. Статистика'!O40,3)</f>
        <v>0</v>
      </c>
      <c r="O124" s="174">
        <f>ROUND('1. Статистика'!P40,3)</f>
        <v>0</v>
      </c>
      <c r="P124" s="176">
        <f>ROUND('1. Статистика'!Q40,3)</f>
        <v>0</v>
      </c>
      <c r="Q124" s="165">
        <f>ROUND(SUM(M124:P124),3)</f>
        <v>0</v>
      </c>
    </row>
    <row r="125" spans="1:17" s="23" customFormat="1" ht="28.15" customHeight="1" outlineLevel="3" x14ac:dyDescent="0.25">
      <c r="A125" s="31" t="s">
        <v>96</v>
      </c>
      <c r="B125" s="459" t="s">
        <v>156</v>
      </c>
      <c r="C125" s="476">
        <f>ROUND('2. Прогноз. Без корректировки'!C125,3)</f>
        <v>0</v>
      </c>
      <c r="D125" s="477">
        <f>ROUND('2. Прогноз. Без корректировки'!D125,3)</f>
        <v>0</v>
      </c>
      <c r="E125" s="477">
        <f>ROUND('2. Прогноз. Без корректировки'!E125,3)</f>
        <v>0</v>
      </c>
      <c r="F125" s="477">
        <f>ROUND('2. Прогноз. Без корректировки'!F125,3)</f>
        <v>0</v>
      </c>
      <c r="G125" s="165">
        <f>ROUND(SUM(C125:F125),3)</f>
        <v>0</v>
      </c>
      <c r="H125" s="477">
        <f>ROUND('2. Прогноз. Без корректировки'!H125,3)</f>
        <v>0</v>
      </c>
      <c r="I125" s="477">
        <f>ROUND('2. Прогноз. Без корректировки'!I125,3)</f>
        <v>0</v>
      </c>
      <c r="J125" s="477">
        <f>ROUND('2. Прогноз. Без корректировки'!J125,3)</f>
        <v>0</v>
      </c>
      <c r="K125" s="477">
        <f>ROUND('2. Прогноз. Без корректировки'!K125,3)</f>
        <v>0</v>
      </c>
      <c r="L125" s="165">
        <f>ROUND(SUM(H125:K125),3)</f>
        <v>0</v>
      </c>
      <c r="M125" s="477">
        <f>ROUND('2. Прогноз. Без корректировки'!M125,3)</f>
        <v>0</v>
      </c>
      <c r="N125" s="477">
        <f>ROUND('2. Прогноз. Без корректировки'!N125,3)</f>
        <v>0</v>
      </c>
      <c r="O125" s="477">
        <f>ROUND('2. Прогноз. Без корректировки'!O125,3)</f>
        <v>0</v>
      </c>
      <c r="P125" s="477">
        <f>ROUND('2. Прогноз. Без корректировки'!P125,3)</f>
        <v>0</v>
      </c>
      <c r="Q125" s="165">
        <f>ROUND(SUM(M125:P125),3)</f>
        <v>0</v>
      </c>
    </row>
    <row r="126" spans="1:17" s="23" customFormat="1" ht="28.15" customHeight="1" outlineLevel="3" x14ac:dyDescent="0.25">
      <c r="A126" s="31" t="s">
        <v>97</v>
      </c>
      <c r="B126" s="459" t="s">
        <v>156</v>
      </c>
      <c r="C126" s="476">
        <f>ROUND('2. Прогноз. Без корректировки'!C126,3)</f>
        <v>0</v>
      </c>
      <c r="D126" s="477">
        <f>ROUND('2. Прогноз. Без корректировки'!D126,3)</f>
        <v>0</v>
      </c>
      <c r="E126" s="477">
        <f>ROUND('2. Прогноз. Без корректировки'!E126,3)</f>
        <v>0</v>
      </c>
      <c r="F126" s="477">
        <f>ROUND('2. Прогноз. Без корректировки'!F126,3)</f>
        <v>0</v>
      </c>
      <c r="G126" s="165">
        <f>ROUND(SUM(C126:F126),3)</f>
        <v>0</v>
      </c>
      <c r="H126" s="477">
        <f>ROUND('2. Прогноз. Без корректировки'!H126,3)</f>
        <v>0</v>
      </c>
      <c r="I126" s="477">
        <f>ROUND('2. Прогноз. Без корректировки'!I126,3)</f>
        <v>0</v>
      </c>
      <c r="J126" s="477">
        <f>ROUND('2. Прогноз. Без корректировки'!J126,3)</f>
        <v>0</v>
      </c>
      <c r="K126" s="477">
        <f>ROUND('2. Прогноз. Без корректировки'!K126,3)</f>
        <v>0</v>
      </c>
      <c r="L126" s="165">
        <f>ROUND(SUM(H126:K126),3)</f>
        <v>0</v>
      </c>
      <c r="M126" s="477">
        <f>ROUND('2. Прогноз. Без корректировки'!M126,3)</f>
        <v>0</v>
      </c>
      <c r="N126" s="477">
        <f>ROUND('2. Прогноз. Без корректировки'!N126,3)</f>
        <v>0</v>
      </c>
      <c r="O126" s="477">
        <f>ROUND('2. Прогноз. Без корректировки'!O126,3)</f>
        <v>0</v>
      </c>
      <c r="P126" s="477">
        <f>ROUND('2. Прогноз. Без корректировки'!P126,3)</f>
        <v>0</v>
      </c>
      <c r="Q126" s="165">
        <f>ROUND(SUM(M126:P126),3)</f>
        <v>0</v>
      </c>
    </row>
    <row r="127" spans="1:17" ht="14.45" customHeight="1" outlineLevel="1" x14ac:dyDescent="0.25">
      <c r="A127" s="30" t="s">
        <v>175</v>
      </c>
      <c r="B127" s="458" t="s">
        <v>156</v>
      </c>
      <c r="C127" s="262">
        <f t="shared" ref="C127:Q127" si="28">ROUND(C128+C129-C130+C131,3)</f>
        <v>0</v>
      </c>
      <c r="D127" s="159">
        <f t="shared" si="28"/>
        <v>0</v>
      </c>
      <c r="E127" s="159">
        <f t="shared" si="28"/>
        <v>0</v>
      </c>
      <c r="F127" s="160">
        <f t="shared" si="28"/>
        <v>0</v>
      </c>
      <c r="G127" s="240">
        <f t="shared" si="28"/>
        <v>0</v>
      </c>
      <c r="H127" s="158">
        <f t="shared" si="28"/>
        <v>0</v>
      </c>
      <c r="I127" s="159">
        <f t="shared" si="28"/>
        <v>0</v>
      </c>
      <c r="J127" s="159">
        <f t="shared" si="28"/>
        <v>0</v>
      </c>
      <c r="K127" s="160">
        <f t="shared" si="28"/>
        <v>0</v>
      </c>
      <c r="L127" s="240">
        <f t="shared" si="28"/>
        <v>0</v>
      </c>
      <c r="M127" s="158">
        <f t="shared" si="28"/>
        <v>0</v>
      </c>
      <c r="N127" s="159">
        <f t="shared" si="28"/>
        <v>0</v>
      </c>
      <c r="O127" s="159">
        <f t="shared" si="28"/>
        <v>0</v>
      </c>
      <c r="P127" s="161">
        <f t="shared" si="28"/>
        <v>0</v>
      </c>
      <c r="Q127" s="240">
        <f t="shared" si="28"/>
        <v>0</v>
      </c>
    </row>
    <row r="128" spans="1:17" s="23" customFormat="1" ht="28.15" customHeight="1" outlineLevel="3" x14ac:dyDescent="0.25">
      <c r="A128" s="31" t="s">
        <v>94</v>
      </c>
      <c r="B128" s="459" t="s">
        <v>156</v>
      </c>
      <c r="C128" s="264">
        <f>ROUND('1. Статистика'!N88,3)</f>
        <v>0</v>
      </c>
      <c r="D128" s="174">
        <f>ROUND('1. Статистика'!O88,3)</f>
        <v>0</v>
      </c>
      <c r="E128" s="174">
        <f>ROUND('1. Статистика'!P88,3)</f>
        <v>0</v>
      </c>
      <c r="F128" s="175">
        <f>ROUND('1. Статистика'!Q88,3)</f>
        <v>0</v>
      </c>
      <c r="G128" s="165">
        <f>ROUND(SUM(C128:F128),3)</f>
        <v>0</v>
      </c>
      <c r="H128" s="173">
        <f>ROUND(C127,3)</f>
        <v>0</v>
      </c>
      <c r="I128" s="174">
        <f>ROUND(D127,3)</f>
        <v>0</v>
      </c>
      <c r="J128" s="174">
        <f>ROUND(E127,3)</f>
        <v>0</v>
      </c>
      <c r="K128" s="175">
        <f>ROUND(F127,3)</f>
        <v>0</v>
      </c>
      <c r="L128" s="165">
        <f>ROUND(SUM(H128:K128),3)</f>
        <v>0</v>
      </c>
      <c r="M128" s="173">
        <f>ROUND(H127,3)</f>
        <v>0</v>
      </c>
      <c r="N128" s="174">
        <f>ROUND(I127,3)</f>
        <v>0</v>
      </c>
      <c r="O128" s="174">
        <f>ROUND(J127,3)</f>
        <v>0</v>
      </c>
      <c r="P128" s="176">
        <f>ROUND(K127,3)</f>
        <v>0</v>
      </c>
      <c r="Q128" s="165">
        <f>ROUND(SUM(M128:P128),3)</f>
        <v>0</v>
      </c>
    </row>
    <row r="129" spans="1:17" s="23" customFormat="1" ht="28.15" customHeight="1" outlineLevel="3" x14ac:dyDescent="0.25">
      <c r="A129" s="31" t="s">
        <v>95</v>
      </c>
      <c r="B129" s="459" t="s">
        <v>156</v>
      </c>
      <c r="C129" s="264">
        <f>ROUND('1. Статистика'!D41,3)</f>
        <v>0</v>
      </c>
      <c r="D129" s="174">
        <f>ROUND('1. Статистика'!E41,3)</f>
        <v>0</v>
      </c>
      <c r="E129" s="174">
        <f>ROUND('1. Статистика'!F41,3)</f>
        <v>0</v>
      </c>
      <c r="F129" s="175">
        <f>ROUND('1. Статистика'!G41,3)</f>
        <v>0</v>
      </c>
      <c r="G129" s="165">
        <f>ROUND(SUM(C129:F129),3)</f>
        <v>0</v>
      </c>
      <c r="H129" s="173">
        <f>ROUND('1. Статистика'!I41,3)</f>
        <v>0</v>
      </c>
      <c r="I129" s="174">
        <f>ROUND('1. Статистика'!J41,3)</f>
        <v>0</v>
      </c>
      <c r="J129" s="174">
        <f>ROUND('1. Статистика'!K41,3)</f>
        <v>0</v>
      </c>
      <c r="K129" s="175">
        <f>ROUND('1. Статистика'!L41,3)</f>
        <v>0</v>
      </c>
      <c r="L129" s="165">
        <f>ROUND(SUM(H129:K129),3)</f>
        <v>0</v>
      </c>
      <c r="M129" s="173">
        <f>ROUND('1. Статистика'!N41,3)</f>
        <v>0</v>
      </c>
      <c r="N129" s="174">
        <f>ROUND('1. Статистика'!O41,3)</f>
        <v>0</v>
      </c>
      <c r="O129" s="174">
        <f>ROUND('1. Статистика'!P41,3)</f>
        <v>0</v>
      </c>
      <c r="P129" s="176">
        <f>ROUND('1. Статистика'!Q41,3)</f>
        <v>0</v>
      </c>
      <c r="Q129" s="165">
        <f>ROUND(SUM(M129:P129),3)</f>
        <v>0</v>
      </c>
    </row>
    <row r="130" spans="1:17" s="23" customFormat="1" ht="28.15" customHeight="1" outlineLevel="3" x14ac:dyDescent="0.25">
      <c r="A130" s="31" t="s">
        <v>96</v>
      </c>
      <c r="B130" s="459" t="s">
        <v>156</v>
      </c>
      <c r="C130" s="476">
        <f>ROUND('2. Прогноз. Без корректировки'!C130,3)</f>
        <v>0</v>
      </c>
      <c r="D130" s="477">
        <f>ROUND('2. Прогноз. Без корректировки'!D130,3)</f>
        <v>0</v>
      </c>
      <c r="E130" s="477">
        <f>ROUND('2. Прогноз. Без корректировки'!E130,3)</f>
        <v>0</v>
      </c>
      <c r="F130" s="477">
        <f>ROUND('2. Прогноз. Без корректировки'!F130,3)</f>
        <v>0</v>
      </c>
      <c r="G130" s="165">
        <f>ROUND(SUM(C130:F130),3)</f>
        <v>0</v>
      </c>
      <c r="H130" s="477">
        <f>ROUND('2. Прогноз. Без корректировки'!H130,3)</f>
        <v>0</v>
      </c>
      <c r="I130" s="477">
        <f>ROUND('2. Прогноз. Без корректировки'!I130,3)</f>
        <v>0</v>
      </c>
      <c r="J130" s="477">
        <f>ROUND('2. Прогноз. Без корректировки'!J130,3)</f>
        <v>0</v>
      </c>
      <c r="K130" s="477">
        <f>ROUND('2. Прогноз. Без корректировки'!K130,3)</f>
        <v>0</v>
      </c>
      <c r="L130" s="165">
        <f>ROUND(SUM(H130:K130),3)</f>
        <v>0</v>
      </c>
      <c r="M130" s="477">
        <f>ROUND('2. Прогноз. Без корректировки'!M130,3)</f>
        <v>0</v>
      </c>
      <c r="N130" s="477">
        <f>ROUND('2. Прогноз. Без корректировки'!N130,3)</f>
        <v>0</v>
      </c>
      <c r="O130" s="477">
        <f>ROUND('2. Прогноз. Без корректировки'!O130,3)</f>
        <v>0</v>
      </c>
      <c r="P130" s="477">
        <f>ROUND('2. Прогноз. Без корректировки'!P130,3)</f>
        <v>0</v>
      </c>
      <c r="Q130" s="165">
        <f>ROUND(SUM(M130:P130),3)</f>
        <v>0</v>
      </c>
    </row>
    <row r="131" spans="1:17" s="23" customFormat="1" ht="28.15" customHeight="1" outlineLevel="3" x14ac:dyDescent="0.25">
      <c r="A131" s="31" t="s">
        <v>97</v>
      </c>
      <c r="B131" s="459" t="s">
        <v>156</v>
      </c>
      <c r="C131" s="476">
        <f>ROUND('2. Прогноз. Без корректировки'!C131,3)</f>
        <v>0</v>
      </c>
      <c r="D131" s="477">
        <f>ROUND('2. Прогноз. Без корректировки'!D131,3)</f>
        <v>0</v>
      </c>
      <c r="E131" s="477">
        <f>ROUND('2. Прогноз. Без корректировки'!E131,3)</f>
        <v>0</v>
      </c>
      <c r="F131" s="477">
        <f>ROUND('2. Прогноз. Без корректировки'!F131,3)</f>
        <v>0</v>
      </c>
      <c r="G131" s="165">
        <f>ROUND(SUM(C131:F131),3)</f>
        <v>0</v>
      </c>
      <c r="H131" s="477">
        <f>ROUND('2. Прогноз. Без корректировки'!H131,3)</f>
        <v>0</v>
      </c>
      <c r="I131" s="477">
        <f>ROUND('2. Прогноз. Без корректировки'!I131,3)</f>
        <v>0</v>
      </c>
      <c r="J131" s="477">
        <f>ROUND('2. Прогноз. Без корректировки'!J131,3)</f>
        <v>0</v>
      </c>
      <c r="K131" s="477">
        <f>ROUND('2. Прогноз. Без корректировки'!K131,3)</f>
        <v>0</v>
      </c>
      <c r="L131" s="165">
        <f>ROUND(SUM(H131:K131),3)</f>
        <v>0</v>
      </c>
      <c r="M131" s="477">
        <f>ROUND('2. Прогноз. Без корректировки'!M131,3)</f>
        <v>0</v>
      </c>
      <c r="N131" s="477">
        <f>ROUND('2. Прогноз. Без корректировки'!N131,3)</f>
        <v>0</v>
      </c>
      <c r="O131" s="477">
        <f>ROUND('2. Прогноз. Без корректировки'!O131,3)</f>
        <v>0</v>
      </c>
      <c r="P131" s="477">
        <f>ROUND('2. Прогноз. Без корректировки'!P131,3)</f>
        <v>0</v>
      </c>
      <c r="Q131" s="165">
        <f>ROUND(SUM(M131:P131),3)</f>
        <v>0</v>
      </c>
    </row>
    <row r="132" spans="1:17" ht="14.45" customHeight="1" outlineLevel="1" x14ac:dyDescent="0.25">
      <c r="A132" s="30" t="s">
        <v>174</v>
      </c>
      <c r="B132" s="458" t="s">
        <v>156</v>
      </c>
      <c r="C132" s="262">
        <f t="shared" ref="C132:Q132" si="29">ROUND(C133+C134-C135+C136,3)</f>
        <v>0</v>
      </c>
      <c r="D132" s="159">
        <f t="shared" si="29"/>
        <v>0</v>
      </c>
      <c r="E132" s="159">
        <f t="shared" si="29"/>
        <v>0</v>
      </c>
      <c r="F132" s="160">
        <f t="shared" si="29"/>
        <v>0</v>
      </c>
      <c r="G132" s="240">
        <f t="shared" si="29"/>
        <v>0</v>
      </c>
      <c r="H132" s="158">
        <f t="shared" si="29"/>
        <v>0</v>
      </c>
      <c r="I132" s="159">
        <f t="shared" si="29"/>
        <v>0</v>
      </c>
      <c r="J132" s="159">
        <f t="shared" si="29"/>
        <v>0</v>
      </c>
      <c r="K132" s="160">
        <f t="shared" si="29"/>
        <v>0</v>
      </c>
      <c r="L132" s="240">
        <f t="shared" si="29"/>
        <v>0</v>
      </c>
      <c r="M132" s="158">
        <f t="shared" si="29"/>
        <v>0</v>
      </c>
      <c r="N132" s="159">
        <f t="shared" si="29"/>
        <v>0</v>
      </c>
      <c r="O132" s="159">
        <f t="shared" si="29"/>
        <v>0</v>
      </c>
      <c r="P132" s="161">
        <f t="shared" si="29"/>
        <v>0</v>
      </c>
      <c r="Q132" s="240">
        <f t="shared" si="29"/>
        <v>0</v>
      </c>
    </row>
    <row r="133" spans="1:17" s="23" customFormat="1" ht="28.15" customHeight="1" outlineLevel="3" x14ac:dyDescent="0.25">
      <c r="A133" s="31" t="s">
        <v>94</v>
      </c>
      <c r="B133" s="459" t="s">
        <v>156</v>
      </c>
      <c r="C133" s="264">
        <f>ROUND('1. Статистика'!N89,3)</f>
        <v>0</v>
      </c>
      <c r="D133" s="174">
        <f>ROUND('1. Статистика'!O89,3)</f>
        <v>0</v>
      </c>
      <c r="E133" s="174">
        <f>ROUND('1. Статистика'!P89,3)</f>
        <v>0</v>
      </c>
      <c r="F133" s="175">
        <f>ROUND('1. Статистика'!Q89,3)</f>
        <v>0</v>
      </c>
      <c r="G133" s="165">
        <f>ROUND(SUM(C133:F133),3)</f>
        <v>0</v>
      </c>
      <c r="H133" s="173">
        <f>ROUND(C132,3)</f>
        <v>0</v>
      </c>
      <c r="I133" s="174">
        <f>ROUND(D132,3)</f>
        <v>0</v>
      </c>
      <c r="J133" s="174">
        <f>ROUND(E132,3)</f>
        <v>0</v>
      </c>
      <c r="K133" s="175">
        <f>ROUND(F132,3)</f>
        <v>0</v>
      </c>
      <c r="L133" s="165">
        <f>ROUND(SUM(H133:K133),3)</f>
        <v>0</v>
      </c>
      <c r="M133" s="173">
        <f>ROUND(H132,3)</f>
        <v>0</v>
      </c>
      <c r="N133" s="174">
        <f>ROUND(I132,3)</f>
        <v>0</v>
      </c>
      <c r="O133" s="174">
        <f>ROUND(J132,3)</f>
        <v>0</v>
      </c>
      <c r="P133" s="176">
        <f>ROUND(K132,3)</f>
        <v>0</v>
      </c>
      <c r="Q133" s="165">
        <f>ROUND(SUM(M133:P133),3)</f>
        <v>0</v>
      </c>
    </row>
    <row r="134" spans="1:17" s="23" customFormat="1" ht="28.15" customHeight="1" outlineLevel="3" x14ac:dyDescent="0.25">
      <c r="A134" s="31" t="s">
        <v>95</v>
      </c>
      <c r="B134" s="459" t="s">
        <v>156</v>
      </c>
      <c r="C134" s="264">
        <f>ROUND('1. Статистика'!D42,3)</f>
        <v>0</v>
      </c>
      <c r="D134" s="174">
        <f>ROUND('1. Статистика'!E42,3)</f>
        <v>0</v>
      </c>
      <c r="E134" s="174">
        <f>ROUND('1. Статистика'!F42,3)</f>
        <v>0</v>
      </c>
      <c r="F134" s="175">
        <f>ROUND('1. Статистика'!G42,3)</f>
        <v>0</v>
      </c>
      <c r="G134" s="165">
        <f>ROUND(SUM(C134:F134),3)</f>
        <v>0</v>
      </c>
      <c r="H134" s="173">
        <f>ROUND('1. Статистика'!I42,3)</f>
        <v>0</v>
      </c>
      <c r="I134" s="174">
        <f>ROUND('1. Статистика'!J42,3)</f>
        <v>0</v>
      </c>
      <c r="J134" s="174">
        <f>ROUND('1. Статистика'!K42,3)</f>
        <v>0</v>
      </c>
      <c r="K134" s="175">
        <f>ROUND('1. Статистика'!L42,3)</f>
        <v>0</v>
      </c>
      <c r="L134" s="165">
        <f>ROUND(SUM(H134:K134),3)</f>
        <v>0</v>
      </c>
      <c r="M134" s="173">
        <f>ROUND('1. Статистика'!N42,3)</f>
        <v>0</v>
      </c>
      <c r="N134" s="174">
        <f>ROUND('1. Статистика'!O42,3)</f>
        <v>0</v>
      </c>
      <c r="O134" s="174">
        <f>ROUND('1. Статистика'!P42,3)</f>
        <v>0</v>
      </c>
      <c r="P134" s="176">
        <f>ROUND('1. Статистика'!Q42,3)</f>
        <v>0</v>
      </c>
      <c r="Q134" s="165">
        <f>ROUND(SUM(M134:P134),3)</f>
        <v>0</v>
      </c>
    </row>
    <row r="135" spans="1:17" s="23" customFormat="1" ht="28.15" customHeight="1" outlineLevel="3" x14ac:dyDescent="0.25">
      <c r="A135" s="31" t="s">
        <v>96</v>
      </c>
      <c r="B135" s="459" t="s">
        <v>156</v>
      </c>
      <c r="C135" s="476">
        <f>ROUND('2. Прогноз. Без корректировки'!C135,3)</f>
        <v>0</v>
      </c>
      <c r="D135" s="477">
        <f>ROUND('2. Прогноз. Без корректировки'!D135,3)</f>
        <v>0</v>
      </c>
      <c r="E135" s="477">
        <f>ROUND('2. Прогноз. Без корректировки'!E135,3)</f>
        <v>0</v>
      </c>
      <c r="F135" s="477">
        <f>ROUND('2. Прогноз. Без корректировки'!F135,3)</f>
        <v>0</v>
      </c>
      <c r="G135" s="165">
        <f>ROUND(SUM(C135:F135),3)</f>
        <v>0</v>
      </c>
      <c r="H135" s="477">
        <f>ROUND('2. Прогноз. Без корректировки'!H135,3)</f>
        <v>0</v>
      </c>
      <c r="I135" s="477">
        <f>ROUND('2. Прогноз. Без корректировки'!I135,3)</f>
        <v>0</v>
      </c>
      <c r="J135" s="477">
        <f>ROUND('2. Прогноз. Без корректировки'!J135,3)</f>
        <v>0</v>
      </c>
      <c r="K135" s="477">
        <f>ROUND('2. Прогноз. Без корректировки'!K135,3)</f>
        <v>0</v>
      </c>
      <c r="L135" s="165">
        <f>ROUND(SUM(H135:K135),3)</f>
        <v>0</v>
      </c>
      <c r="M135" s="477">
        <f>ROUND('2. Прогноз. Без корректировки'!M135,3)</f>
        <v>0</v>
      </c>
      <c r="N135" s="477">
        <f>ROUND('2. Прогноз. Без корректировки'!N135,3)</f>
        <v>0</v>
      </c>
      <c r="O135" s="477">
        <f>ROUND('2. Прогноз. Без корректировки'!O135,3)</f>
        <v>0</v>
      </c>
      <c r="P135" s="477">
        <f>ROUND('2. Прогноз. Без корректировки'!P135,3)</f>
        <v>0</v>
      </c>
      <c r="Q135" s="165">
        <f>ROUND(SUM(M135:P135),3)</f>
        <v>0</v>
      </c>
    </row>
    <row r="136" spans="1:17" s="23" customFormat="1" ht="28.15" customHeight="1" outlineLevel="3" x14ac:dyDescent="0.25">
      <c r="A136" s="31" t="s">
        <v>97</v>
      </c>
      <c r="B136" s="459" t="s">
        <v>156</v>
      </c>
      <c r="C136" s="476">
        <f>ROUND('2. Прогноз. Без корректировки'!C136,3)</f>
        <v>0</v>
      </c>
      <c r="D136" s="477">
        <f>ROUND('2. Прогноз. Без корректировки'!D136,3)</f>
        <v>0</v>
      </c>
      <c r="E136" s="477">
        <f>ROUND('2. Прогноз. Без корректировки'!E136,3)</f>
        <v>0</v>
      </c>
      <c r="F136" s="477">
        <f>ROUND('2. Прогноз. Без корректировки'!F136,3)</f>
        <v>0</v>
      </c>
      <c r="G136" s="165">
        <f>ROUND(SUM(C136:F136),3)</f>
        <v>0</v>
      </c>
      <c r="H136" s="477">
        <f>ROUND('2. Прогноз. Без корректировки'!H136,3)</f>
        <v>0</v>
      </c>
      <c r="I136" s="477">
        <f>ROUND('2. Прогноз. Без корректировки'!I136,3)</f>
        <v>0</v>
      </c>
      <c r="J136" s="477">
        <f>ROUND('2. Прогноз. Без корректировки'!J136,3)</f>
        <v>0</v>
      </c>
      <c r="K136" s="477">
        <f>ROUND('2. Прогноз. Без корректировки'!K136,3)</f>
        <v>0</v>
      </c>
      <c r="L136" s="165">
        <f>ROUND(SUM(H136:K136),3)</f>
        <v>0</v>
      </c>
      <c r="M136" s="477">
        <f>ROUND('2. Прогноз. Без корректировки'!M136,3)</f>
        <v>0</v>
      </c>
      <c r="N136" s="477">
        <f>ROUND('2. Прогноз. Без корректировки'!N136,3)</f>
        <v>0</v>
      </c>
      <c r="O136" s="477">
        <f>ROUND('2. Прогноз. Без корректировки'!O136,3)</f>
        <v>0</v>
      </c>
      <c r="P136" s="477">
        <f>ROUND('2. Прогноз. Без корректировки'!P136,3)</f>
        <v>0</v>
      </c>
      <c r="Q136" s="165">
        <f>ROUND(SUM(M136:P136),3)</f>
        <v>0</v>
      </c>
    </row>
    <row r="137" spans="1:17" s="34" customFormat="1" x14ac:dyDescent="0.25">
      <c r="A137" s="250" t="s">
        <v>177</v>
      </c>
      <c r="B137" s="461" t="s">
        <v>156</v>
      </c>
      <c r="C137" s="261">
        <f t="shared" ref="C137:Q137" si="30">ROUND(C138+C140+C142+C144+C146,3)</f>
        <v>0</v>
      </c>
      <c r="D137" s="235">
        <f t="shared" si="30"/>
        <v>0</v>
      </c>
      <c r="E137" s="235">
        <f t="shared" si="30"/>
        <v>0</v>
      </c>
      <c r="F137" s="236">
        <f t="shared" si="30"/>
        <v>0</v>
      </c>
      <c r="G137" s="153">
        <f t="shared" si="30"/>
        <v>0</v>
      </c>
      <c r="H137" s="234">
        <f t="shared" si="30"/>
        <v>0</v>
      </c>
      <c r="I137" s="235">
        <f t="shared" si="30"/>
        <v>0</v>
      </c>
      <c r="J137" s="235">
        <f t="shared" si="30"/>
        <v>0</v>
      </c>
      <c r="K137" s="236">
        <f t="shared" si="30"/>
        <v>0</v>
      </c>
      <c r="L137" s="153">
        <f t="shared" si="30"/>
        <v>0</v>
      </c>
      <c r="M137" s="234">
        <f t="shared" si="30"/>
        <v>0</v>
      </c>
      <c r="N137" s="235">
        <f t="shared" si="30"/>
        <v>0</v>
      </c>
      <c r="O137" s="235">
        <f t="shared" si="30"/>
        <v>0</v>
      </c>
      <c r="P137" s="237">
        <f t="shared" si="30"/>
        <v>0</v>
      </c>
      <c r="Q137" s="153">
        <f t="shared" si="30"/>
        <v>0</v>
      </c>
    </row>
    <row r="138" spans="1:17" ht="14.45" customHeight="1" outlineLevel="1" x14ac:dyDescent="0.25">
      <c r="A138" s="30" t="s">
        <v>171</v>
      </c>
      <c r="B138" s="458" t="s">
        <v>156</v>
      </c>
      <c r="C138" s="262">
        <f>ROUND('2. Прогноз. Без корректировки'!C138,3)</f>
        <v>0</v>
      </c>
      <c r="D138" s="159">
        <f>ROUND('2. Прогноз. Без корректировки'!D138,3)</f>
        <v>0</v>
      </c>
      <c r="E138" s="159">
        <f>ROUND('2. Прогноз. Без корректировки'!E138,3)</f>
        <v>0</v>
      </c>
      <c r="F138" s="160">
        <f>ROUND('2. Прогноз. Без корректировки'!F138,3)</f>
        <v>0</v>
      </c>
      <c r="G138" s="240">
        <f>ROUND('2. Прогноз. Без корректировки'!G138,3)</f>
        <v>0</v>
      </c>
      <c r="H138" s="158">
        <f>ROUND('2. Прогноз. Без корректировки'!H138,3)</f>
        <v>0</v>
      </c>
      <c r="I138" s="159">
        <f>ROUND('2. Прогноз. Без корректировки'!I138,3)</f>
        <v>0</v>
      </c>
      <c r="J138" s="159">
        <f>ROUND('2. Прогноз. Без корректировки'!J138,3)</f>
        <v>0</v>
      </c>
      <c r="K138" s="160">
        <f>ROUND('2. Прогноз. Без корректировки'!K138,3)</f>
        <v>0</v>
      </c>
      <c r="L138" s="240">
        <f>ROUND('2. Прогноз. Без корректировки'!L138,3)</f>
        <v>0</v>
      </c>
      <c r="M138" s="158">
        <f>ROUND('2. Прогноз. Без корректировки'!M138,3)</f>
        <v>0</v>
      </c>
      <c r="N138" s="159">
        <f>ROUND('2. Прогноз. Без корректировки'!N138,3)</f>
        <v>0</v>
      </c>
      <c r="O138" s="159">
        <f>ROUND('2. Прогноз. Без корректировки'!O138,3)</f>
        <v>0</v>
      </c>
      <c r="P138" s="161">
        <f>ROUND('2. Прогноз. Без корректировки'!P138,3)</f>
        <v>0</v>
      </c>
      <c r="Q138" s="240">
        <f>ROUND('2. Прогноз. Без корректировки'!Q138,3)</f>
        <v>0</v>
      </c>
    </row>
    <row r="139" spans="1:17" s="23" customFormat="1" ht="14.45" customHeight="1" outlineLevel="2" x14ac:dyDescent="0.25">
      <c r="A139" s="31" t="s">
        <v>98</v>
      </c>
      <c r="B139" s="459" t="s">
        <v>157</v>
      </c>
      <c r="C139" s="263"/>
      <c r="D139" s="163"/>
      <c r="E139" s="163"/>
      <c r="F139" s="164"/>
      <c r="G139" s="475">
        <f>ROUND('2. Прогноз. Без корректировки'!G139,3)</f>
        <v>0</v>
      </c>
      <c r="H139" s="162"/>
      <c r="I139" s="163"/>
      <c r="J139" s="163"/>
      <c r="K139" s="164"/>
      <c r="L139" s="475">
        <f>ROUND('2. Прогноз. Без корректировки'!L139,3)</f>
        <v>0</v>
      </c>
      <c r="M139" s="162"/>
      <c r="N139" s="163"/>
      <c r="O139" s="163"/>
      <c r="P139" s="166"/>
      <c r="Q139" s="475">
        <f>ROUND('2. Прогноз. Без корректировки'!Q139,3)</f>
        <v>0</v>
      </c>
    </row>
    <row r="140" spans="1:17" ht="14.45" customHeight="1" outlineLevel="1" x14ac:dyDescent="0.25">
      <c r="A140" s="30" t="s">
        <v>172</v>
      </c>
      <c r="B140" s="458" t="s">
        <v>156</v>
      </c>
      <c r="C140" s="262">
        <f>ROUND('2. Прогноз. Без корректировки'!C140,3)</f>
        <v>0</v>
      </c>
      <c r="D140" s="159">
        <f>ROUND('2. Прогноз. Без корректировки'!D140,3)</f>
        <v>0</v>
      </c>
      <c r="E140" s="159">
        <f>ROUND('2. Прогноз. Без корректировки'!E140,3)</f>
        <v>0</v>
      </c>
      <c r="F140" s="160">
        <f>ROUND('2. Прогноз. Без корректировки'!F140,3)</f>
        <v>0</v>
      </c>
      <c r="G140" s="240">
        <f>ROUND('2. Прогноз. Без корректировки'!G140,3)</f>
        <v>0</v>
      </c>
      <c r="H140" s="158">
        <f>ROUND('2. Прогноз. Без корректировки'!H140,3)</f>
        <v>0</v>
      </c>
      <c r="I140" s="159">
        <f>ROUND('2. Прогноз. Без корректировки'!I140,3)</f>
        <v>0</v>
      </c>
      <c r="J140" s="159">
        <f>ROUND('2. Прогноз. Без корректировки'!J140,3)</f>
        <v>0</v>
      </c>
      <c r="K140" s="160">
        <f>ROUND('2. Прогноз. Без корректировки'!K140,3)</f>
        <v>0</v>
      </c>
      <c r="L140" s="240">
        <f>ROUND('2. Прогноз. Без корректировки'!L140,3)</f>
        <v>0</v>
      </c>
      <c r="M140" s="158">
        <f>ROUND('2. Прогноз. Без корректировки'!M140,3)</f>
        <v>0</v>
      </c>
      <c r="N140" s="159">
        <f>ROUND('2. Прогноз. Без корректировки'!N140,3)</f>
        <v>0</v>
      </c>
      <c r="O140" s="159">
        <f>ROUND('2. Прогноз. Без корректировки'!O140,3)</f>
        <v>0</v>
      </c>
      <c r="P140" s="161">
        <f>ROUND('2. Прогноз. Без корректировки'!P140,3)</f>
        <v>0</v>
      </c>
      <c r="Q140" s="240">
        <f>ROUND('2. Прогноз. Без корректировки'!Q140,3)</f>
        <v>0</v>
      </c>
    </row>
    <row r="141" spans="1:17" s="23" customFormat="1" ht="14.45" customHeight="1" outlineLevel="2" x14ac:dyDescent="0.25">
      <c r="A141" s="31" t="s">
        <v>98</v>
      </c>
      <c r="B141" s="459" t="s">
        <v>157</v>
      </c>
      <c r="C141" s="263"/>
      <c r="D141" s="163"/>
      <c r="E141" s="163"/>
      <c r="F141" s="164"/>
      <c r="G141" s="475">
        <f>ROUND('2. Прогноз. Без корректировки'!G141,3)</f>
        <v>0</v>
      </c>
      <c r="H141" s="162"/>
      <c r="I141" s="163"/>
      <c r="J141" s="163"/>
      <c r="K141" s="164"/>
      <c r="L141" s="475">
        <f>ROUND('2. Прогноз. Без корректировки'!L141,3)</f>
        <v>0</v>
      </c>
      <c r="M141" s="162"/>
      <c r="N141" s="163"/>
      <c r="O141" s="163"/>
      <c r="P141" s="166"/>
      <c r="Q141" s="475">
        <f>ROUND('2. Прогноз. Без корректировки'!Q141,3)</f>
        <v>0</v>
      </c>
    </row>
    <row r="142" spans="1:17" ht="14.45" customHeight="1" outlineLevel="1" x14ac:dyDescent="0.25">
      <c r="A142" s="30" t="s">
        <v>173</v>
      </c>
      <c r="B142" s="458" t="s">
        <v>156</v>
      </c>
      <c r="C142" s="262">
        <f>ROUND('2. Прогноз. Без корректировки'!C142,3)</f>
        <v>0</v>
      </c>
      <c r="D142" s="159">
        <f>ROUND('2. Прогноз. Без корректировки'!D142,3)</f>
        <v>0</v>
      </c>
      <c r="E142" s="159">
        <f>ROUND('2. Прогноз. Без корректировки'!E142,3)</f>
        <v>0</v>
      </c>
      <c r="F142" s="160">
        <f>ROUND('2. Прогноз. Без корректировки'!F142,3)</f>
        <v>0</v>
      </c>
      <c r="G142" s="240">
        <f>ROUND('2. Прогноз. Без корректировки'!G142,3)</f>
        <v>0</v>
      </c>
      <c r="H142" s="158">
        <f>ROUND('2. Прогноз. Без корректировки'!H142,3)</f>
        <v>0</v>
      </c>
      <c r="I142" s="159">
        <f>ROUND('2. Прогноз. Без корректировки'!I142,3)</f>
        <v>0</v>
      </c>
      <c r="J142" s="159">
        <f>ROUND('2. Прогноз. Без корректировки'!J142,3)</f>
        <v>0</v>
      </c>
      <c r="K142" s="160">
        <f>ROUND('2. Прогноз. Без корректировки'!K142,3)</f>
        <v>0</v>
      </c>
      <c r="L142" s="240">
        <f>ROUND('2. Прогноз. Без корректировки'!L142,3)</f>
        <v>0</v>
      </c>
      <c r="M142" s="158">
        <f>ROUND('2. Прогноз. Без корректировки'!M142,3)</f>
        <v>0</v>
      </c>
      <c r="N142" s="159">
        <f>ROUND('2. Прогноз. Без корректировки'!N142,3)</f>
        <v>0</v>
      </c>
      <c r="O142" s="159">
        <f>ROUND('2. Прогноз. Без корректировки'!O142,3)</f>
        <v>0</v>
      </c>
      <c r="P142" s="161">
        <f>ROUND('2. Прогноз. Без корректировки'!P142,3)</f>
        <v>0</v>
      </c>
      <c r="Q142" s="240">
        <f>ROUND('2. Прогноз. Без корректировки'!Q142,3)</f>
        <v>0</v>
      </c>
    </row>
    <row r="143" spans="1:17" s="23" customFormat="1" ht="14.45" customHeight="1" outlineLevel="2" x14ac:dyDescent="0.25">
      <c r="A143" s="31" t="s">
        <v>98</v>
      </c>
      <c r="B143" s="459" t="s">
        <v>157</v>
      </c>
      <c r="C143" s="263"/>
      <c r="D143" s="163"/>
      <c r="E143" s="163"/>
      <c r="F143" s="164"/>
      <c r="G143" s="475">
        <f>ROUND('2. Прогноз. Без корректировки'!G143,3)</f>
        <v>0</v>
      </c>
      <c r="H143" s="162"/>
      <c r="I143" s="163"/>
      <c r="J143" s="163"/>
      <c r="K143" s="164"/>
      <c r="L143" s="475">
        <f>ROUND('2. Прогноз. Без корректировки'!L143,3)</f>
        <v>0</v>
      </c>
      <c r="M143" s="162"/>
      <c r="N143" s="163"/>
      <c r="O143" s="163"/>
      <c r="P143" s="166"/>
      <c r="Q143" s="475">
        <f>ROUND('2. Прогноз. Без корректировки'!Q143,3)</f>
        <v>0</v>
      </c>
    </row>
    <row r="144" spans="1:17" ht="14.45" customHeight="1" outlineLevel="1" x14ac:dyDescent="0.25">
      <c r="A144" s="30" t="s">
        <v>175</v>
      </c>
      <c r="B144" s="458" t="s">
        <v>156</v>
      </c>
      <c r="C144" s="262">
        <f>ROUND('2. Прогноз. Без корректировки'!C144,3)</f>
        <v>0</v>
      </c>
      <c r="D144" s="159">
        <f>ROUND('2. Прогноз. Без корректировки'!D144,3)</f>
        <v>0</v>
      </c>
      <c r="E144" s="159">
        <f>ROUND('2. Прогноз. Без корректировки'!E144,3)</f>
        <v>0</v>
      </c>
      <c r="F144" s="160">
        <f>ROUND('2. Прогноз. Без корректировки'!F144,3)</f>
        <v>0</v>
      </c>
      <c r="G144" s="240">
        <f>ROUND('2. Прогноз. Без корректировки'!G144,3)</f>
        <v>0</v>
      </c>
      <c r="H144" s="158">
        <f>ROUND('2. Прогноз. Без корректировки'!H144,3)</f>
        <v>0</v>
      </c>
      <c r="I144" s="159">
        <f>ROUND('2. Прогноз. Без корректировки'!I144,3)</f>
        <v>0</v>
      </c>
      <c r="J144" s="159">
        <f>ROUND('2. Прогноз. Без корректировки'!J144,3)</f>
        <v>0</v>
      </c>
      <c r="K144" s="160">
        <f>ROUND('2. Прогноз. Без корректировки'!K144,3)</f>
        <v>0</v>
      </c>
      <c r="L144" s="240">
        <f>ROUND('2. Прогноз. Без корректировки'!L144,3)</f>
        <v>0</v>
      </c>
      <c r="M144" s="158">
        <f>ROUND('2. Прогноз. Без корректировки'!M144,3)</f>
        <v>0</v>
      </c>
      <c r="N144" s="159">
        <f>ROUND('2. Прогноз. Без корректировки'!N144,3)</f>
        <v>0</v>
      </c>
      <c r="O144" s="159">
        <f>ROUND('2. Прогноз. Без корректировки'!O144,3)</f>
        <v>0</v>
      </c>
      <c r="P144" s="161">
        <f>ROUND('2. Прогноз. Без корректировки'!P144,3)</f>
        <v>0</v>
      </c>
      <c r="Q144" s="240">
        <f>ROUND('2. Прогноз. Без корректировки'!Q144,3)</f>
        <v>0</v>
      </c>
    </row>
    <row r="145" spans="1:17" s="23" customFormat="1" ht="14.45" customHeight="1" outlineLevel="2" x14ac:dyDescent="0.25">
      <c r="A145" s="31" t="s">
        <v>98</v>
      </c>
      <c r="B145" s="459" t="s">
        <v>157</v>
      </c>
      <c r="C145" s="263"/>
      <c r="D145" s="163"/>
      <c r="E145" s="163"/>
      <c r="F145" s="164"/>
      <c r="G145" s="475">
        <f>ROUND('2. Прогноз. Без корректировки'!G145,3)</f>
        <v>0</v>
      </c>
      <c r="H145" s="162"/>
      <c r="I145" s="163"/>
      <c r="J145" s="163"/>
      <c r="K145" s="164"/>
      <c r="L145" s="475">
        <f>ROUND('2. Прогноз. Без корректировки'!L145,3)</f>
        <v>0</v>
      </c>
      <c r="M145" s="162"/>
      <c r="N145" s="163"/>
      <c r="O145" s="163"/>
      <c r="P145" s="166"/>
      <c r="Q145" s="475">
        <f>ROUND('2. Прогноз. Без корректировки'!Q145,3)</f>
        <v>0</v>
      </c>
    </row>
    <row r="146" spans="1:17" ht="14.45" customHeight="1" outlineLevel="1" x14ac:dyDescent="0.25">
      <c r="A146" s="30" t="s">
        <v>174</v>
      </c>
      <c r="B146" s="458" t="s">
        <v>156</v>
      </c>
      <c r="C146" s="262">
        <f>ROUND('2. Прогноз. Без корректировки'!C146,3)</f>
        <v>0</v>
      </c>
      <c r="D146" s="159">
        <f>ROUND('2. Прогноз. Без корректировки'!D146,3)</f>
        <v>0</v>
      </c>
      <c r="E146" s="159">
        <f>ROUND('2. Прогноз. Без корректировки'!E146,3)</f>
        <v>0</v>
      </c>
      <c r="F146" s="160">
        <f>ROUND('2. Прогноз. Без корректировки'!F146,3)</f>
        <v>0</v>
      </c>
      <c r="G146" s="240">
        <f>ROUND('2. Прогноз. Без корректировки'!G146,3)</f>
        <v>0</v>
      </c>
      <c r="H146" s="158">
        <f>ROUND('2. Прогноз. Без корректировки'!H146,3)</f>
        <v>0</v>
      </c>
      <c r="I146" s="159">
        <f>ROUND('2. Прогноз. Без корректировки'!I146,3)</f>
        <v>0</v>
      </c>
      <c r="J146" s="159">
        <f>ROUND('2. Прогноз. Без корректировки'!J146,3)</f>
        <v>0</v>
      </c>
      <c r="K146" s="160">
        <f>ROUND('2. Прогноз. Без корректировки'!K146,3)</f>
        <v>0</v>
      </c>
      <c r="L146" s="240">
        <f>ROUND('2. Прогноз. Без корректировки'!L146,3)</f>
        <v>0</v>
      </c>
      <c r="M146" s="158">
        <f>ROUND('2. Прогноз. Без корректировки'!M146,3)</f>
        <v>0</v>
      </c>
      <c r="N146" s="159">
        <f>ROUND('2. Прогноз. Без корректировки'!N146,3)</f>
        <v>0</v>
      </c>
      <c r="O146" s="159">
        <f>ROUND('2. Прогноз. Без корректировки'!O146,3)</f>
        <v>0</v>
      </c>
      <c r="P146" s="161">
        <f>ROUND('2. Прогноз. Без корректировки'!P146,3)</f>
        <v>0</v>
      </c>
      <c r="Q146" s="240">
        <f>ROUND('2. Прогноз. Без корректировки'!Q146,3)</f>
        <v>0</v>
      </c>
    </row>
    <row r="147" spans="1:17" s="23" customFormat="1" ht="14.45" customHeight="1" outlineLevel="2" x14ac:dyDescent="0.25">
      <c r="A147" s="31" t="s">
        <v>98</v>
      </c>
      <c r="B147" s="459" t="s">
        <v>157</v>
      </c>
      <c r="C147" s="263"/>
      <c r="D147" s="163"/>
      <c r="E147" s="163"/>
      <c r="F147" s="164"/>
      <c r="G147" s="475">
        <f>ROUND('2. Прогноз. Без корректировки'!G147,3)</f>
        <v>0</v>
      </c>
      <c r="H147" s="162"/>
      <c r="I147" s="163"/>
      <c r="J147" s="163"/>
      <c r="K147" s="164"/>
      <c r="L147" s="475">
        <f>ROUND('2. Прогноз. Без корректировки'!L147,3)</f>
        <v>0</v>
      </c>
      <c r="M147" s="162"/>
      <c r="N147" s="163"/>
      <c r="O147" s="163"/>
      <c r="P147" s="166"/>
      <c r="Q147" s="475">
        <f>ROUND('2. Прогноз. Без корректировки'!Q147,3)</f>
        <v>0</v>
      </c>
    </row>
    <row r="148" spans="1:17" s="34" customFormat="1" x14ac:dyDescent="0.25">
      <c r="A148" s="250" t="s">
        <v>178</v>
      </c>
      <c r="B148" s="461" t="s">
        <v>156</v>
      </c>
      <c r="C148" s="261">
        <f t="shared" ref="C148:Q148" si="31">ROUND(C149+C152+C155+C158+C161,3)</f>
        <v>0</v>
      </c>
      <c r="D148" s="235">
        <f t="shared" si="31"/>
        <v>0</v>
      </c>
      <c r="E148" s="235">
        <f t="shared" si="31"/>
        <v>0</v>
      </c>
      <c r="F148" s="236">
        <f t="shared" si="31"/>
        <v>0</v>
      </c>
      <c r="G148" s="153">
        <f t="shared" si="31"/>
        <v>0</v>
      </c>
      <c r="H148" s="234">
        <f t="shared" si="31"/>
        <v>0</v>
      </c>
      <c r="I148" s="235">
        <f t="shared" si="31"/>
        <v>0</v>
      </c>
      <c r="J148" s="235">
        <f t="shared" si="31"/>
        <v>0</v>
      </c>
      <c r="K148" s="236">
        <f t="shared" si="31"/>
        <v>0</v>
      </c>
      <c r="L148" s="153">
        <f t="shared" si="31"/>
        <v>0</v>
      </c>
      <c r="M148" s="234">
        <f t="shared" si="31"/>
        <v>0</v>
      </c>
      <c r="N148" s="235">
        <f t="shared" si="31"/>
        <v>0</v>
      </c>
      <c r="O148" s="235">
        <f t="shared" si="31"/>
        <v>0</v>
      </c>
      <c r="P148" s="237">
        <f t="shared" si="31"/>
        <v>0</v>
      </c>
      <c r="Q148" s="153">
        <f t="shared" si="31"/>
        <v>0</v>
      </c>
    </row>
    <row r="149" spans="1:17" ht="14.45" customHeight="1" outlineLevel="1" x14ac:dyDescent="0.25">
      <c r="A149" s="30" t="s">
        <v>171</v>
      </c>
      <c r="B149" s="458" t="s">
        <v>156</v>
      </c>
      <c r="C149" s="262">
        <f t="shared" ref="C149:Q149" si="32">ROUND(C150+C151,3)</f>
        <v>0</v>
      </c>
      <c r="D149" s="159">
        <f t="shared" si="32"/>
        <v>0</v>
      </c>
      <c r="E149" s="159">
        <f t="shared" si="32"/>
        <v>0</v>
      </c>
      <c r="F149" s="160">
        <f t="shared" si="32"/>
        <v>0</v>
      </c>
      <c r="G149" s="240">
        <f t="shared" si="32"/>
        <v>0</v>
      </c>
      <c r="H149" s="158">
        <f t="shared" si="32"/>
        <v>0</v>
      </c>
      <c r="I149" s="159">
        <f t="shared" si="32"/>
        <v>0</v>
      </c>
      <c r="J149" s="159">
        <f t="shared" si="32"/>
        <v>0</v>
      </c>
      <c r="K149" s="160">
        <f t="shared" si="32"/>
        <v>0</v>
      </c>
      <c r="L149" s="240">
        <f t="shared" si="32"/>
        <v>0</v>
      </c>
      <c r="M149" s="158">
        <f t="shared" si="32"/>
        <v>0</v>
      </c>
      <c r="N149" s="159">
        <f t="shared" si="32"/>
        <v>0</v>
      </c>
      <c r="O149" s="159">
        <f t="shared" si="32"/>
        <v>0</v>
      </c>
      <c r="P149" s="161">
        <f t="shared" si="32"/>
        <v>0</v>
      </c>
      <c r="Q149" s="240">
        <f t="shared" si="32"/>
        <v>0</v>
      </c>
    </row>
    <row r="150" spans="1:17" s="23" customFormat="1" ht="14.45" customHeight="1" outlineLevel="2" x14ac:dyDescent="0.25">
      <c r="A150" s="31" t="s">
        <v>99</v>
      </c>
      <c r="B150" s="459" t="s">
        <v>156</v>
      </c>
      <c r="C150" s="264">
        <f>ROUND('1. Статистика'!N97,3)</f>
        <v>0</v>
      </c>
      <c r="D150" s="174">
        <f>ROUND('1. Статистика'!O97,3)</f>
        <v>0</v>
      </c>
      <c r="E150" s="174">
        <f>ROUND('1. Статистика'!P97,3)</f>
        <v>0</v>
      </c>
      <c r="F150" s="175">
        <f>ROUND('1. Статистика'!Q97,3)</f>
        <v>0</v>
      </c>
      <c r="G150" s="165">
        <f>ROUND(SUM(C150:F150),3)</f>
        <v>0</v>
      </c>
      <c r="H150" s="173">
        <f>ROUND(C149,3)</f>
        <v>0</v>
      </c>
      <c r="I150" s="173">
        <f>ROUND(D149,3)</f>
        <v>0</v>
      </c>
      <c r="J150" s="173">
        <f>ROUND(E149,3)</f>
        <v>0</v>
      </c>
      <c r="K150" s="173">
        <f>ROUND(F149,3)</f>
        <v>0</v>
      </c>
      <c r="L150" s="165">
        <f>ROUND(SUM(H150:K150),3)</f>
        <v>0</v>
      </c>
      <c r="M150" s="173">
        <f>ROUND(H149,3)</f>
        <v>0</v>
      </c>
      <c r="N150" s="173">
        <f>ROUND(I149,3)</f>
        <v>0</v>
      </c>
      <c r="O150" s="173">
        <f>ROUND(J149,3)</f>
        <v>0</v>
      </c>
      <c r="P150" s="173">
        <f>ROUND(K149,3)</f>
        <v>0</v>
      </c>
      <c r="Q150" s="165">
        <f>ROUND(SUM(M150:P150),3)</f>
        <v>0</v>
      </c>
    </row>
    <row r="151" spans="1:17" s="23" customFormat="1" ht="14.45" customHeight="1" outlineLevel="2" x14ac:dyDescent="0.25">
      <c r="A151" s="31" t="s">
        <v>100</v>
      </c>
      <c r="B151" s="459" t="s">
        <v>156</v>
      </c>
      <c r="C151" s="476">
        <f>ROUND('1. Статистика'!C257-C150,3)</f>
        <v>0</v>
      </c>
      <c r="D151" s="477">
        <f>ROUND('1. Статистика'!D257-D150,3)</f>
        <v>0</v>
      </c>
      <c r="E151" s="477">
        <f>ROUND('1. Статистика'!E257-E150,3)</f>
        <v>0</v>
      </c>
      <c r="F151" s="477">
        <f>ROUND('1. Статистика'!F257-F150,3)</f>
        <v>0</v>
      </c>
      <c r="G151" s="165">
        <f>ROUND(SUM(C151:F151),3)</f>
        <v>0</v>
      </c>
      <c r="H151" s="477">
        <f>ROUND('1. Статистика'!G257-H150,3)</f>
        <v>0</v>
      </c>
      <c r="I151" s="477">
        <f>ROUND('1. Статистика'!H257-I150,3)</f>
        <v>0</v>
      </c>
      <c r="J151" s="477">
        <f>ROUND('1. Статистика'!I257-J150,3)</f>
        <v>0</v>
      </c>
      <c r="K151" s="477">
        <f>ROUND('1. Статистика'!J257-K150,3)</f>
        <v>0</v>
      </c>
      <c r="L151" s="165">
        <f>ROUND(SUM(H151:K151),3)</f>
        <v>0</v>
      </c>
      <c r="M151" s="477">
        <f>ROUND('1. Статистика'!K257-M150,3)</f>
        <v>0</v>
      </c>
      <c r="N151" s="477">
        <f>ROUND('1. Статистика'!L257-N150,3)</f>
        <v>0</v>
      </c>
      <c r="O151" s="477">
        <f>ROUND('1. Статистика'!M257-O150,3)</f>
        <v>0</v>
      </c>
      <c r="P151" s="477">
        <f>ROUND('1. Статистика'!N257-P150,3)</f>
        <v>0</v>
      </c>
      <c r="Q151" s="165">
        <f>ROUND(SUM(M151:P151),3)</f>
        <v>0</v>
      </c>
    </row>
    <row r="152" spans="1:17" ht="14.45" customHeight="1" outlineLevel="1" x14ac:dyDescent="0.25">
      <c r="A152" s="30" t="s">
        <v>172</v>
      </c>
      <c r="B152" s="458" t="s">
        <v>156</v>
      </c>
      <c r="C152" s="262">
        <f t="shared" ref="C152:Q152" si="33">ROUND(C153+C154,3)</f>
        <v>0</v>
      </c>
      <c r="D152" s="159">
        <f t="shared" si="33"/>
        <v>0</v>
      </c>
      <c r="E152" s="159">
        <f t="shared" si="33"/>
        <v>0</v>
      </c>
      <c r="F152" s="160">
        <f t="shared" si="33"/>
        <v>0</v>
      </c>
      <c r="G152" s="240">
        <f t="shared" si="33"/>
        <v>0</v>
      </c>
      <c r="H152" s="158">
        <f t="shared" si="33"/>
        <v>0</v>
      </c>
      <c r="I152" s="159">
        <f t="shared" si="33"/>
        <v>0</v>
      </c>
      <c r="J152" s="159">
        <f t="shared" si="33"/>
        <v>0</v>
      </c>
      <c r="K152" s="160">
        <f t="shared" si="33"/>
        <v>0</v>
      </c>
      <c r="L152" s="240">
        <f t="shared" si="33"/>
        <v>0</v>
      </c>
      <c r="M152" s="158">
        <f t="shared" si="33"/>
        <v>0</v>
      </c>
      <c r="N152" s="159">
        <f t="shared" si="33"/>
        <v>0</v>
      </c>
      <c r="O152" s="159">
        <f t="shared" si="33"/>
        <v>0</v>
      </c>
      <c r="P152" s="161">
        <f t="shared" si="33"/>
        <v>0</v>
      </c>
      <c r="Q152" s="240">
        <f t="shared" si="33"/>
        <v>0</v>
      </c>
    </row>
    <row r="153" spans="1:17" s="23" customFormat="1" ht="14.45" customHeight="1" outlineLevel="2" x14ac:dyDescent="0.25">
      <c r="A153" s="31" t="s">
        <v>99</v>
      </c>
      <c r="B153" s="459" t="s">
        <v>156</v>
      </c>
      <c r="C153" s="264">
        <f>ROUND('1. Статистика'!N98,3)</f>
        <v>0</v>
      </c>
      <c r="D153" s="174">
        <f>ROUND('1. Статистика'!O98,3)</f>
        <v>0</v>
      </c>
      <c r="E153" s="174">
        <f>ROUND('1. Статистика'!P98,3)</f>
        <v>0</v>
      </c>
      <c r="F153" s="175">
        <f>ROUND('1. Статистика'!Q98,3)</f>
        <v>0</v>
      </c>
      <c r="G153" s="165">
        <f>ROUND(SUM(C153:F153),3)</f>
        <v>0</v>
      </c>
      <c r="H153" s="173">
        <f>ROUND(C152,3)</f>
        <v>0</v>
      </c>
      <c r="I153" s="173">
        <f>ROUND(D152,3)</f>
        <v>0</v>
      </c>
      <c r="J153" s="173">
        <f>ROUND(E152,3)</f>
        <v>0</v>
      </c>
      <c r="K153" s="173">
        <f>ROUND(F152,3)</f>
        <v>0</v>
      </c>
      <c r="L153" s="165">
        <f>ROUND(SUM(H153:K153),3)</f>
        <v>0</v>
      </c>
      <c r="M153" s="173">
        <f>ROUND(H152,3)</f>
        <v>0</v>
      </c>
      <c r="N153" s="173">
        <f>ROUND(I152,3)</f>
        <v>0</v>
      </c>
      <c r="O153" s="173">
        <f>ROUND(J152,3)</f>
        <v>0</v>
      </c>
      <c r="P153" s="173">
        <f>ROUND(K152,3)</f>
        <v>0</v>
      </c>
      <c r="Q153" s="165">
        <f>ROUND(SUM(M153:P153),3)</f>
        <v>0</v>
      </c>
    </row>
    <row r="154" spans="1:17" s="23" customFormat="1" ht="14.45" customHeight="1" outlineLevel="2" x14ac:dyDescent="0.25">
      <c r="A154" s="31" t="s">
        <v>100</v>
      </c>
      <c r="B154" s="459" t="s">
        <v>156</v>
      </c>
      <c r="C154" s="476">
        <f>ROUND('1. Статистика'!C258-C153,3)</f>
        <v>0</v>
      </c>
      <c r="D154" s="477">
        <f>ROUND('1. Статистика'!D258-D153,3)</f>
        <v>0</v>
      </c>
      <c r="E154" s="477">
        <f>ROUND('1. Статистика'!E258-E153,3)</f>
        <v>0</v>
      </c>
      <c r="F154" s="477">
        <f>ROUND('1. Статистика'!F258-F153,3)</f>
        <v>0</v>
      </c>
      <c r="G154" s="165">
        <f>ROUND(SUM(C154:F154),3)</f>
        <v>0</v>
      </c>
      <c r="H154" s="477">
        <f>ROUND('1. Статистика'!G258-H153,3)</f>
        <v>0</v>
      </c>
      <c r="I154" s="477">
        <f>ROUND('1. Статистика'!H258-I153,3)</f>
        <v>0</v>
      </c>
      <c r="J154" s="477">
        <f>ROUND('1. Статистика'!I258-J153,3)</f>
        <v>0</v>
      </c>
      <c r="K154" s="477">
        <f>ROUND('1. Статистика'!J258-K153,3)</f>
        <v>0</v>
      </c>
      <c r="L154" s="165">
        <f>ROUND(SUM(H154:K154),3)</f>
        <v>0</v>
      </c>
      <c r="M154" s="477">
        <f>ROUND('1. Статистика'!K258-M153,3)</f>
        <v>0</v>
      </c>
      <c r="N154" s="477">
        <f>ROUND('1. Статистика'!L258-N153,3)</f>
        <v>0</v>
      </c>
      <c r="O154" s="477">
        <f>ROUND('1. Статистика'!M258-O153,3)</f>
        <v>0</v>
      </c>
      <c r="P154" s="477">
        <f>ROUND('1. Статистика'!N258-P153,3)</f>
        <v>0</v>
      </c>
      <c r="Q154" s="165">
        <f>ROUND(SUM(M154:P154),3)</f>
        <v>0</v>
      </c>
    </row>
    <row r="155" spans="1:17" ht="14.45" customHeight="1" outlineLevel="1" x14ac:dyDescent="0.25">
      <c r="A155" s="30" t="s">
        <v>173</v>
      </c>
      <c r="B155" s="458" t="s">
        <v>156</v>
      </c>
      <c r="C155" s="262">
        <f t="shared" ref="C155:Q155" si="34">ROUND(C156+C157,3)</f>
        <v>0</v>
      </c>
      <c r="D155" s="159">
        <f t="shared" si="34"/>
        <v>0</v>
      </c>
      <c r="E155" s="159">
        <f t="shared" si="34"/>
        <v>0</v>
      </c>
      <c r="F155" s="160">
        <f t="shared" si="34"/>
        <v>0</v>
      </c>
      <c r="G155" s="240">
        <f t="shared" si="34"/>
        <v>0</v>
      </c>
      <c r="H155" s="158">
        <f t="shared" si="34"/>
        <v>0</v>
      </c>
      <c r="I155" s="159">
        <f t="shared" si="34"/>
        <v>0</v>
      </c>
      <c r="J155" s="159">
        <f t="shared" si="34"/>
        <v>0</v>
      </c>
      <c r="K155" s="160">
        <f t="shared" si="34"/>
        <v>0</v>
      </c>
      <c r="L155" s="240">
        <f t="shared" si="34"/>
        <v>0</v>
      </c>
      <c r="M155" s="158">
        <f t="shared" si="34"/>
        <v>0</v>
      </c>
      <c r="N155" s="159">
        <f t="shared" si="34"/>
        <v>0</v>
      </c>
      <c r="O155" s="159">
        <f t="shared" si="34"/>
        <v>0</v>
      </c>
      <c r="P155" s="161">
        <f t="shared" si="34"/>
        <v>0</v>
      </c>
      <c r="Q155" s="240">
        <f t="shared" si="34"/>
        <v>0</v>
      </c>
    </row>
    <row r="156" spans="1:17" s="23" customFormat="1" ht="14.45" customHeight="1" outlineLevel="2" x14ac:dyDescent="0.25">
      <c r="A156" s="31" t="s">
        <v>99</v>
      </c>
      <c r="B156" s="459" t="s">
        <v>156</v>
      </c>
      <c r="C156" s="264">
        <f>ROUND('1. Статистика'!N99,3)</f>
        <v>0</v>
      </c>
      <c r="D156" s="174">
        <f>ROUND('1. Статистика'!O99,3)</f>
        <v>0</v>
      </c>
      <c r="E156" s="174">
        <f>ROUND('1. Статистика'!P99,3)</f>
        <v>0</v>
      </c>
      <c r="F156" s="175">
        <f>ROUND('1. Статистика'!Q99,3)</f>
        <v>0</v>
      </c>
      <c r="G156" s="165">
        <f>ROUND(SUM(C156:F156),3)</f>
        <v>0</v>
      </c>
      <c r="H156" s="173">
        <f>ROUND(C155,3)</f>
        <v>0</v>
      </c>
      <c r="I156" s="173">
        <f>ROUND(D155,3)</f>
        <v>0</v>
      </c>
      <c r="J156" s="173">
        <f>ROUND(E155,3)</f>
        <v>0</v>
      </c>
      <c r="K156" s="173">
        <f>ROUND(F155,3)</f>
        <v>0</v>
      </c>
      <c r="L156" s="165">
        <f>ROUND(SUM(H156:K156),3)</f>
        <v>0</v>
      </c>
      <c r="M156" s="173">
        <f>ROUND(H155,3)</f>
        <v>0</v>
      </c>
      <c r="N156" s="173">
        <f>ROUND(I155,3)</f>
        <v>0</v>
      </c>
      <c r="O156" s="173">
        <f>ROUND(J155,3)</f>
        <v>0</v>
      </c>
      <c r="P156" s="173">
        <f>ROUND(K155,3)</f>
        <v>0</v>
      </c>
      <c r="Q156" s="165">
        <f>ROUND(SUM(M156:P156),3)</f>
        <v>0</v>
      </c>
    </row>
    <row r="157" spans="1:17" s="23" customFormat="1" ht="14.45" customHeight="1" outlineLevel="2" x14ac:dyDescent="0.25">
      <c r="A157" s="31" t="s">
        <v>100</v>
      </c>
      <c r="B157" s="459" t="s">
        <v>156</v>
      </c>
      <c r="C157" s="476">
        <f>ROUND('1. Статистика'!C259-C156,3)</f>
        <v>0</v>
      </c>
      <c r="D157" s="477">
        <f>ROUND('1. Статистика'!D259-D156,3)</f>
        <v>0</v>
      </c>
      <c r="E157" s="477">
        <f>ROUND('1. Статистика'!E259-E156,3)</f>
        <v>0</v>
      </c>
      <c r="F157" s="477">
        <f>ROUND('1. Статистика'!F259-F156,3)</f>
        <v>0</v>
      </c>
      <c r="G157" s="165">
        <f>ROUND(SUM(C157:F157),3)</f>
        <v>0</v>
      </c>
      <c r="H157" s="477">
        <f>ROUND('1. Статистика'!G259-H156,3)</f>
        <v>0</v>
      </c>
      <c r="I157" s="477">
        <f>ROUND('1. Статистика'!H259-I156,3)</f>
        <v>0</v>
      </c>
      <c r="J157" s="477">
        <f>ROUND('1. Статистика'!I259-J156,3)</f>
        <v>0</v>
      </c>
      <c r="K157" s="477">
        <f>ROUND('1. Статистика'!J259-K156,3)</f>
        <v>0</v>
      </c>
      <c r="L157" s="165">
        <f>ROUND(SUM(H157:K157),3)</f>
        <v>0</v>
      </c>
      <c r="M157" s="477">
        <f>ROUND('1. Статистика'!K259-M156,3)</f>
        <v>0</v>
      </c>
      <c r="N157" s="477">
        <f>ROUND('1. Статистика'!L259-N156,3)</f>
        <v>0</v>
      </c>
      <c r="O157" s="477">
        <f>ROUND('1. Статистика'!M259-O156,3)</f>
        <v>0</v>
      </c>
      <c r="P157" s="477">
        <f>ROUND('1. Статистика'!N259-P156,3)</f>
        <v>0</v>
      </c>
      <c r="Q157" s="165">
        <f>ROUND(SUM(M157:P157),3)</f>
        <v>0</v>
      </c>
    </row>
    <row r="158" spans="1:17" ht="14.45" customHeight="1" outlineLevel="1" x14ac:dyDescent="0.25">
      <c r="A158" s="30" t="s">
        <v>175</v>
      </c>
      <c r="B158" s="458" t="s">
        <v>156</v>
      </c>
      <c r="C158" s="262">
        <f t="shared" ref="C158:Q158" si="35">ROUND(C159+C160,3)</f>
        <v>0</v>
      </c>
      <c r="D158" s="159">
        <f t="shared" si="35"/>
        <v>0</v>
      </c>
      <c r="E158" s="159">
        <f t="shared" si="35"/>
        <v>0</v>
      </c>
      <c r="F158" s="160">
        <f t="shared" si="35"/>
        <v>0</v>
      </c>
      <c r="G158" s="240">
        <f t="shared" si="35"/>
        <v>0</v>
      </c>
      <c r="H158" s="158">
        <f t="shared" si="35"/>
        <v>0</v>
      </c>
      <c r="I158" s="159">
        <f t="shared" si="35"/>
        <v>0</v>
      </c>
      <c r="J158" s="159">
        <f t="shared" si="35"/>
        <v>0</v>
      </c>
      <c r="K158" s="160">
        <f t="shared" si="35"/>
        <v>0</v>
      </c>
      <c r="L158" s="240">
        <f t="shared" si="35"/>
        <v>0</v>
      </c>
      <c r="M158" s="158">
        <f t="shared" si="35"/>
        <v>0</v>
      </c>
      <c r="N158" s="159">
        <f t="shared" si="35"/>
        <v>0</v>
      </c>
      <c r="O158" s="159">
        <f t="shared" si="35"/>
        <v>0</v>
      </c>
      <c r="P158" s="161">
        <f t="shared" si="35"/>
        <v>0</v>
      </c>
      <c r="Q158" s="240">
        <f t="shared" si="35"/>
        <v>0</v>
      </c>
    </row>
    <row r="159" spans="1:17" s="23" customFormat="1" ht="14.45" customHeight="1" outlineLevel="2" x14ac:dyDescent="0.25">
      <c r="A159" s="31" t="s">
        <v>99</v>
      </c>
      <c r="B159" s="459" t="s">
        <v>156</v>
      </c>
      <c r="C159" s="264">
        <f>ROUND('1. Статистика'!N100,3)</f>
        <v>0</v>
      </c>
      <c r="D159" s="174">
        <f>ROUND('1. Статистика'!O100,3)</f>
        <v>0</v>
      </c>
      <c r="E159" s="174">
        <f>ROUND('1. Статистика'!P100,3)</f>
        <v>0</v>
      </c>
      <c r="F159" s="175">
        <f>ROUND('1. Статистика'!Q100,3)</f>
        <v>0</v>
      </c>
      <c r="G159" s="165">
        <f>ROUND(SUM(C159:F159),3)</f>
        <v>0</v>
      </c>
      <c r="H159" s="173">
        <f>ROUND(C158,3)</f>
        <v>0</v>
      </c>
      <c r="I159" s="173">
        <f>ROUND(D158,3)</f>
        <v>0</v>
      </c>
      <c r="J159" s="173">
        <f>ROUND(E158,3)</f>
        <v>0</v>
      </c>
      <c r="K159" s="173">
        <f>ROUND(F158,3)</f>
        <v>0</v>
      </c>
      <c r="L159" s="165">
        <f>ROUND(SUM(H159:K159),3)</f>
        <v>0</v>
      </c>
      <c r="M159" s="173">
        <f>ROUND(H158,3)</f>
        <v>0</v>
      </c>
      <c r="N159" s="173">
        <f>ROUND(I158,3)</f>
        <v>0</v>
      </c>
      <c r="O159" s="173">
        <f>ROUND(J158,3)</f>
        <v>0</v>
      </c>
      <c r="P159" s="173">
        <f>ROUND(K158,3)</f>
        <v>0</v>
      </c>
      <c r="Q159" s="165">
        <f>ROUND(SUM(M159:P159),3)</f>
        <v>0</v>
      </c>
    </row>
    <row r="160" spans="1:17" s="23" customFormat="1" ht="14.45" customHeight="1" outlineLevel="2" x14ac:dyDescent="0.25">
      <c r="A160" s="31" t="s">
        <v>100</v>
      </c>
      <c r="B160" s="459" t="s">
        <v>156</v>
      </c>
      <c r="C160" s="476">
        <f>ROUND('1. Статистика'!C260-C159,3)</f>
        <v>0</v>
      </c>
      <c r="D160" s="477">
        <f>ROUND('1. Статистика'!D260-D159,3)</f>
        <v>0</v>
      </c>
      <c r="E160" s="477">
        <f>ROUND('1. Статистика'!E260-E159,3)</f>
        <v>0</v>
      </c>
      <c r="F160" s="477">
        <f>ROUND('1. Статистика'!F260-F159,3)</f>
        <v>0</v>
      </c>
      <c r="G160" s="165">
        <f>ROUND(SUM(C160:F160),3)</f>
        <v>0</v>
      </c>
      <c r="H160" s="477">
        <f>ROUND('1. Статистика'!G260-H159,3)</f>
        <v>0</v>
      </c>
      <c r="I160" s="477">
        <f>ROUND('1. Статистика'!H260-I159,3)</f>
        <v>0</v>
      </c>
      <c r="J160" s="477">
        <f>ROUND('1. Статистика'!I260-J159,3)</f>
        <v>0</v>
      </c>
      <c r="K160" s="477">
        <f>ROUND('1. Статистика'!J260-K159,3)</f>
        <v>0</v>
      </c>
      <c r="L160" s="165">
        <f>ROUND(SUM(H160:K160),3)</f>
        <v>0</v>
      </c>
      <c r="M160" s="477">
        <f>ROUND('1. Статистика'!K260-M159,3)</f>
        <v>0</v>
      </c>
      <c r="N160" s="477">
        <f>ROUND('1. Статистика'!L260-N159,3)</f>
        <v>0</v>
      </c>
      <c r="O160" s="477">
        <f>ROUND('1. Статистика'!M260-O159,3)</f>
        <v>0</v>
      </c>
      <c r="P160" s="477">
        <f>ROUND('1. Статистика'!N260-P159,3)</f>
        <v>0</v>
      </c>
      <c r="Q160" s="180">
        <f>ROUND(SUM(M160:P160),3)</f>
        <v>0</v>
      </c>
    </row>
    <row r="161" spans="1:17" ht="14.45" customHeight="1" outlineLevel="1" x14ac:dyDescent="0.25">
      <c r="A161" s="30" t="s">
        <v>174</v>
      </c>
      <c r="B161" s="458" t="s">
        <v>156</v>
      </c>
      <c r="C161" s="262">
        <f t="shared" ref="C161:Q161" si="36">ROUND(C162+C163,3)</f>
        <v>0</v>
      </c>
      <c r="D161" s="159">
        <f t="shared" si="36"/>
        <v>0</v>
      </c>
      <c r="E161" s="159">
        <f t="shared" si="36"/>
        <v>0</v>
      </c>
      <c r="F161" s="160">
        <f t="shared" si="36"/>
        <v>0</v>
      </c>
      <c r="G161" s="240">
        <f t="shared" si="36"/>
        <v>0</v>
      </c>
      <c r="H161" s="158">
        <f t="shared" si="36"/>
        <v>0</v>
      </c>
      <c r="I161" s="159">
        <f t="shared" si="36"/>
        <v>0</v>
      </c>
      <c r="J161" s="159">
        <f t="shared" si="36"/>
        <v>0</v>
      </c>
      <c r="K161" s="160">
        <f t="shared" si="36"/>
        <v>0</v>
      </c>
      <c r="L161" s="240">
        <f t="shared" si="36"/>
        <v>0</v>
      </c>
      <c r="M161" s="158">
        <f t="shared" si="36"/>
        <v>0</v>
      </c>
      <c r="N161" s="159">
        <f t="shared" si="36"/>
        <v>0</v>
      </c>
      <c r="O161" s="159">
        <f t="shared" si="36"/>
        <v>0</v>
      </c>
      <c r="P161" s="161">
        <f t="shared" si="36"/>
        <v>0</v>
      </c>
      <c r="Q161" s="240">
        <f t="shared" si="36"/>
        <v>0</v>
      </c>
    </row>
    <row r="162" spans="1:17" s="23" customFormat="1" ht="14.45" customHeight="1" outlineLevel="2" x14ac:dyDescent="0.25">
      <c r="A162" s="31" t="s">
        <v>99</v>
      </c>
      <c r="B162" s="459" t="s">
        <v>156</v>
      </c>
      <c r="C162" s="264">
        <f>ROUND('1. Статистика'!N101,3)</f>
        <v>0</v>
      </c>
      <c r="D162" s="174">
        <f>ROUND('1. Статистика'!O101,3)</f>
        <v>0</v>
      </c>
      <c r="E162" s="174">
        <f>ROUND('1. Статистика'!P101,3)</f>
        <v>0</v>
      </c>
      <c r="F162" s="175">
        <f>ROUND('1. Статистика'!Q101,3)</f>
        <v>0</v>
      </c>
      <c r="G162" s="165">
        <f>ROUND(SUM(C162:F162),3)</f>
        <v>0</v>
      </c>
      <c r="H162" s="173">
        <f>ROUND(C161,3)</f>
        <v>0</v>
      </c>
      <c r="I162" s="173">
        <f>ROUND(D161,3)</f>
        <v>0</v>
      </c>
      <c r="J162" s="173">
        <f>ROUND(E161,3)</f>
        <v>0</v>
      </c>
      <c r="K162" s="173">
        <f>ROUND(F161,3)</f>
        <v>0</v>
      </c>
      <c r="L162" s="165">
        <f>ROUND(SUM(H162:K162),3)</f>
        <v>0</v>
      </c>
      <c r="M162" s="173">
        <f>ROUND(H161,3)</f>
        <v>0</v>
      </c>
      <c r="N162" s="173">
        <f>ROUND(I161,3)</f>
        <v>0</v>
      </c>
      <c r="O162" s="173">
        <f>ROUND(J161,3)</f>
        <v>0</v>
      </c>
      <c r="P162" s="173">
        <f>ROUND(K161,3)</f>
        <v>0</v>
      </c>
      <c r="Q162" s="165">
        <f>ROUND(SUM(M162:P162),3)</f>
        <v>0</v>
      </c>
    </row>
    <row r="163" spans="1:17" s="23" customFormat="1" ht="14.45" customHeight="1" outlineLevel="2" x14ac:dyDescent="0.25">
      <c r="A163" s="31" t="s">
        <v>100</v>
      </c>
      <c r="B163" s="459" t="s">
        <v>156</v>
      </c>
      <c r="C163" s="476">
        <f>ROUND('1. Статистика'!C261-C162,3)</f>
        <v>0</v>
      </c>
      <c r="D163" s="477">
        <f>ROUND('1. Статистика'!D261-D162,3)</f>
        <v>0</v>
      </c>
      <c r="E163" s="477">
        <f>ROUND('1. Статистика'!E261-E162,3)</f>
        <v>0</v>
      </c>
      <c r="F163" s="477">
        <f>ROUND('1. Статистика'!F261-F162,3)</f>
        <v>0</v>
      </c>
      <c r="G163" s="165">
        <f>ROUND(SUM(C163:F163),3)</f>
        <v>0</v>
      </c>
      <c r="H163" s="477">
        <f>ROUND('1. Статистика'!G261-H162,3)</f>
        <v>0</v>
      </c>
      <c r="I163" s="477">
        <f>ROUND('1. Статистика'!H261-I162,3)</f>
        <v>0</v>
      </c>
      <c r="J163" s="477">
        <f>ROUND('1. Статистика'!I261-J162,3)</f>
        <v>0</v>
      </c>
      <c r="K163" s="477">
        <f>ROUND('1. Статистика'!J261-K162,3)</f>
        <v>0</v>
      </c>
      <c r="L163" s="165">
        <f>ROUND(SUM(H163:K163),3)</f>
        <v>0</v>
      </c>
      <c r="M163" s="477">
        <f>ROUND('1. Статистика'!K261-M162,3)</f>
        <v>0</v>
      </c>
      <c r="N163" s="477">
        <f>ROUND('1. Статистика'!L261-N162,3)</f>
        <v>0</v>
      </c>
      <c r="O163" s="477">
        <f>ROUND('1. Статистика'!M261-O162,3)</f>
        <v>0</v>
      </c>
      <c r="P163" s="477">
        <f>ROUND('1. Статистика'!N261-P162,3)</f>
        <v>0</v>
      </c>
      <c r="Q163" s="180">
        <f>ROUND(SUM(M163:P163),3)</f>
        <v>0</v>
      </c>
    </row>
    <row r="164" spans="1:17" s="34" customFormat="1" x14ac:dyDescent="0.25">
      <c r="A164" s="250" t="s">
        <v>179</v>
      </c>
      <c r="B164" s="461" t="s">
        <v>156</v>
      </c>
      <c r="C164" s="261">
        <f t="shared" ref="C164:Q164" si="37">ROUND(C165+C168+C171+C174+C177,3)</f>
        <v>0</v>
      </c>
      <c r="D164" s="235">
        <f t="shared" si="37"/>
        <v>0</v>
      </c>
      <c r="E164" s="235">
        <f t="shared" si="37"/>
        <v>0</v>
      </c>
      <c r="F164" s="236">
        <f t="shared" si="37"/>
        <v>0</v>
      </c>
      <c r="G164" s="153">
        <f t="shared" si="37"/>
        <v>0</v>
      </c>
      <c r="H164" s="234">
        <f t="shared" si="37"/>
        <v>0</v>
      </c>
      <c r="I164" s="235">
        <f t="shared" si="37"/>
        <v>0</v>
      </c>
      <c r="J164" s="235">
        <f t="shared" si="37"/>
        <v>0</v>
      </c>
      <c r="K164" s="236">
        <f t="shared" si="37"/>
        <v>0</v>
      </c>
      <c r="L164" s="153">
        <f t="shared" si="37"/>
        <v>0</v>
      </c>
      <c r="M164" s="234">
        <f t="shared" si="37"/>
        <v>0</v>
      </c>
      <c r="N164" s="235">
        <f t="shared" si="37"/>
        <v>0</v>
      </c>
      <c r="O164" s="235">
        <f t="shared" si="37"/>
        <v>0</v>
      </c>
      <c r="P164" s="237">
        <f t="shared" si="37"/>
        <v>0</v>
      </c>
      <c r="Q164" s="153">
        <f t="shared" si="37"/>
        <v>0</v>
      </c>
    </row>
    <row r="165" spans="1:17" ht="14.45" customHeight="1" outlineLevel="1" x14ac:dyDescent="0.25">
      <c r="A165" s="30" t="s">
        <v>171</v>
      </c>
      <c r="B165" s="458" t="s">
        <v>156</v>
      </c>
      <c r="C165" s="262">
        <f t="shared" ref="C165:Q165" si="38">ROUND(C166+C167,3)</f>
        <v>0</v>
      </c>
      <c r="D165" s="159">
        <f t="shared" si="38"/>
        <v>0</v>
      </c>
      <c r="E165" s="159">
        <f t="shared" si="38"/>
        <v>0</v>
      </c>
      <c r="F165" s="160">
        <f t="shared" si="38"/>
        <v>0</v>
      </c>
      <c r="G165" s="240">
        <f t="shared" si="38"/>
        <v>0</v>
      </c>
      <c r="H165" s="158">
        <f t="shared" si="38"/>
        <v>0</v>
      </c>
      <c r="I165" s="159">
        <f t="shared" si="38"/>
        <v>0</v>
      </c>
      <c r="J165" s="159">
        <f t="shared" si="38"/>
        <v>0</v>
      </c>
      <c r="K165" s="160">
        <f t="shared" si="38"/>
        <v>0</v>
      </c>
      <c r="L165" s="240">
        <f t="shared" si="38"/>
        <v>0</v>
      </c>
      <c r="M165" s="158">
        <f t="shared" si="38"/>
        <v>0</v>
      </c>
      <c r="N165" s="159">
        <f t="shared" si="38"/>
        <v>0</v>
      </c>
      <c r="O165" s="159">
        <f t="shared" si="38"/>
        <v>0</v>
      </c>
      <c r="P165" s="161">
        <f t="shared" si="38"/>
        <v>0</v>
      </c>
      <c r="Q165" s="242">
        <f t="shared" si="38"/>
        <v>0</v>
      </c>
    </row>
    <row r="166" spans="1:17" s="23" customFormat="1" ht="14.45" customHeight="1" outlineLevel="2" x14ac:dyDescent="0.25">
      <c r="A166" s="31" t="s">
        <v>101</v>
      </c>
      <c r="B166" s="459" t="s">
        <v>156</v>
      </c>
      <c r="C166" s="264">
        <f>ROUND('1. Статистика'!N103,3)</f>
        <v>0</v>
      </c>
      <c r="D166" s="174">
        <f>ROUND('1. Статистика'!O103,3)</f>
        <v>0</v>
      </c>
      <c r="E166" s="174">
        <f>ROUND('1. Статистика'!P103,3)</f>
        <v>0</v>
      </c>
      <c r="F166" s="175">
        <f>ROUND('1. Статистика'!Q103,3)</f>
        <v>0</v>
      </c>
      <c r="G166" s="165">
        <f>ROUND(SUM(C166:F166),3)</f>
        <v>0</v>
      </c>
      <c r="H166" s="173">
        <f>ROUND(C165,3)</f>
        <v>0</v>
      </c>
      <c r="I166" s="174">
        <f>ROUND(D165,3)</f>
        <v>0</v>
      </c>
      <c r="J166" s="174">
        <f>ROUND(E165,3)</f>
        <v>0</v>
      </c>
      <c r="K166" s="175">
        <f>ROUND(F165,3)</f>
        <v>0</v>
      </c>
      <c r="L166" s="165">
        <f>ROUND(SUM(H166:K166),3)</f>
        <v>0</v>
      </c>
      <c r="M166" s="173">
        <f>ROUND(H165,3)</f>
        <v>0</v>
      </c>
      <c r="N166" s="174">
        <f>ROUND(I165,3)</f>
        <v>0</v>
      </c>
      <c r="O166" s="174">
        <f>ROUND(J165,3)</f>
        <v>0</v>
      </c>
      <c r="P166" s="176">
        <f>ROUND(K165,3)</f>
        <v>0</v>
      </c>
      <c r="Q166" s="180">
        <f>ROUND(SUM(M166:P166),3)</f>
        <v>0</v>
      </c>
    </row>
    <row r="167" spans="1:17" s="23" customFormat="1" ht="28.5" customHeight="1" outlineLevel="2" x14ac:dyDescent="0.25">
      <c r="A167" s="31" t="s">
        <v>102</v>
      </c>
      <c r="B167" s="459" t="s">
        <v>156</v>
      </c>
      <c r="C167" s="476">
        <f>ROUND('2. Прогноз. Без корректировки'!C167,3)</f>
        <v>0</v>
      </c>
      <c r="D167" s="477">
        <f>ROUND('2. Прогноз. Без корректировки'!D167,3)</f>
        <v>0</v>
      </c>
      <c r="E167" s="477">
        <f>ROUND('2. Прогноз. Без корректировки'!E167,3)</f>
        <v>0</v>
      </c>
      <c r="F167" s="477">
        <f>ROUND('2. Прогноз. Без корректировки'!F167,3)</f>
        <v>0</v>
      </c>
      <c r="G167" s="165">
        <f>ROUND(SUM(C167:F167),3)</f>
        <v>0</v>
      </c>
      <c r="H167" s="477">
        <f>ROUND('2. Прогноз. Без корректировки'!H167,3)</f>
        <v>0</v>
      </c>
      <c r="I167" s="477">
        <f>ROUND('2. Прогноз. Без корректировки'!I167,3)</f>
        <v>0</v>
      </c>
      <c r="J167" s="477">
        <f>ROUND('2. Прогноз. Без корректировки'!J167,3)</f>
        <v>0</v>
      </c>
      <c r="K167" s="477">
        <f>ROUND('2. Прогноз. Без корректировки'!K167,3)</f>
        <v>0</v>
      </c>
      <c r="L167" s="165">
        <f>ROUND(SUM(H167:K167),3)</f>
        <v>0</v>
      </c>
      <c r="M167" s="477">
        <f>ROUND('2. Прогноз. Без корректировки'!M167,3)</f>
        <v>0</v>
      </c>
      <c r="N167" s="477">
        <f>ROUND('2. Прогноз. Без корректировки'!N167,3)</f>
        <v>0</v>
      </c>
      <c r="O167" s="477">
        <f>ROUND('2. Прогноз. Без корректировки'!O167,3)</f>
        <v>0</v>
      </c>
      <c r="P167" s="477">
        <f>ROUND('2. Прогноз. Без корректировки'!P167,3)</f>
        <v>0</v>
      </c>
      <c r="Q167" s="180">
        <f>ROUND(SUM(M167:P167),3)</f>
        <v>0</v>
      </c>
    </row>
    <row r="168" spans="1:17" ht="14.45" customHeight="1" outlineLevel="1" x14ac:dyDescent="0.25">
      <c r="A168" s="30" t="s">
        <v>172</v>
      </c>
      <c r="B168" s="458" t="s">
        <v>156</v>
      </c>
      <c r="C168" s="262">
        <f t="shared" ref="C168:Q168" si="39">ROUND(C169+C170,3)</f>
        <v>0</v>
      </c>
      <c r="D168" s="159">
        <f t="shared" si="39"/>
        <v>0</v>
      </c>
      <c r="E168" s="159">
        <f t="shared" si="39"/>
        <v>0</v>
      </c>
      <c r="F168" s="160">
        <f t="shared" si="39"/>
        <v>0</v>
      </c>
      <c r="G168" s="240">
        <f t="shared" si="39"/>
        <v>0</v>
      </c>
      <c r="H168" s="158">
        <f t="shared" si="39"/>
        <v>0</v>
      </c>
      <c r="I168" s="159">
        <f t="shared" si="39"/>
        <v>0</v>
      </c>
      <c r="J168" s="159">
        <f t="shared" si="39"/>
        <v>0</v>
      </c>
      <c r="K168" s="160">
        <f t="shared" si="39"/>
        <v>0</v>
      </c>
      <c r="L168" s="240">
        <f t="shared" si="39"/>
        <v>0</v>
      </c>
      <c r="M168" s="158">
        <f t="shared" si="39"/>
        <v>0</v>
      </c>
      <c r="N168" s="159">
        <f t="shared" si="39"/>
        <v>0</v>
      </c>
      <c r="O168" s="159">
        <f t="shared" si="39"/>
        <v>0</v>
      </c>
      <c r="P168" s="161">
        <f t="shared" si="39"/>
        <v>0</v>
      </c>
      <c r="Q168" s="242">
        <f t="shared" si="39"/>
        <v>0</v>
      </c>
    </row>
    <row r="169" spans="1:17" s="23" customFormat="1" ht="14.45" customHeight="1" outlineLevel="2" x14ac:dyDescent="0.25">
      <c r="A169" s="31" t="s">
        <v>101</v>
      </c>
      <c r="B169" s="459" t="s">
        <v>156</v>
      </c>
      <c r="C169" s="264">
        <f>ROUND('1. Статистика'!N104,3)</f>
        <v>0</v>
      </c>
      <c r="D169" s="174">
        <f>ROUND('1. Статистика'!O104,3)</f>
        <v>0</v>
      </c>
      <c r="E169" s="174">
        <f>ROUND('1. Статистика'!P104,3)</f>
        <v>0</v>
      </c>
      <c r="F169" s="175">
        <f>ROUND('1. Статистика'!Q104,3)</f>
        <v>0</v>
      </c>
      <c r="G169" s="165">
        <f>ROUND(SUM(C169:F169),3)</f>
        <v>0</v>
      </c>
      <c r="H169" s="173">
        <f>ROUND(C168,3)</f>
        <v>0</v>
      </c>
      <c r="I169" s="174">
        <f>ROUND(D168,3)</f>
        <v>0</v>
      </c>
      <c r="J169" s="174">
        <f>ROUND(E168,3)</f>
        <v>0</v>
      </c>
      <c r="K169" s="175">
        <f>ROUND(F168,3)</f>
        <v>0</v>
      </c>
      <c r="L169" s="165">
        <f>ROUND(SUM(H169:K169),3)</f>
        <v>0</v>
      </c>
      <c r="M169" s="173">
        <f>ROUND(H168,3)</f>
        <v>0</v>
      </c>
      <c r="N169" s="174">
        <f>ROUND(I168,3)</f>
        <v>0</v>
      </c>
      <c r="O169" s="174">
        <f>ROUND(J168,3)</f>
        <v>0</v>
      </c>
      <c r="P169" s="176">
        <f>ROUND(K168,3)</f>
        <v>0</v>
      </c>
      <c r="Q169" s="180">
        <f>ROUND(SUM(M169:P169),3)</f>
        <v>0</v>
      </c>
    </row>
    <row r="170" spans="1:17" s="23" customFormat="1" ht="28.5" customHeight="1" outlineLevel="2" x14ac:dyDescent="0.25">
      <c r="A170" s="31" t="s">
        <v>102</v>
      </c>
      <c r="B170" s="459" t="s">
        <v>156</v>
      </c>
      <c r="C170" s="476">
        <f>ROUND('2. Прогноз. Без корректировки'!C170,3)</f>
        <v>0</v>
      </c>
      <c r="D170" s="477">
        <f>ROUND('2. Прогноз. Без корректировки'!D170,3)</f>
        <v>0</v>
      </c>
      <c r="E170" s="477">
        <f>ROUND('2. Прогноз. Без корректировки'!E170,3)</f>
        <v>0</v>
      </c>
      <c r="F170" s="477">
        <f>ROUND('2. Прогноз. Без корректировки'!F170,3)</f>
        <v>0</v>
      </c>
      <c r="G170" s="165">
        <f>ROUND(SUM(C170:F170),3)</f>
        <v>0</v>
      </c>
      <c r="H170" s="477">
        <f>ROUND('2. Прогноз. Без корректировки'!H170,3)</f>
        <v>0</v>
      </c>
      <c r="I170" s="477">
        <f>ROUND('2. Прогноз. Без корректировки'!I170,3)</f>
        <v>0</v>
      </c>
      <c r="J170" s="477">
        <f>ROUND('2. Прогноз. Без корректировки'!J170,3)</f>
        <v>0</v>
      </c>
      <c r="K170" s="477">
        <f>ROUND('2. Прогноз. Без корректировки'!K170,3)</f>
        <v>0</v>
      </c>
      <c r="L170" s="165">
        <f>ROUND(SUM(H170:K170),3)</f>
        <v>0</v>
      </c>
      <c r="M170" s="477">
        <f>ROUND('2. Прогноз. Без корректировки'!M170,3)</f>
        <v>0</v>
      </c>
      <c r="N170" s="477">
        <f>ROUND('2. Прогноз. Без корректировки'!N170,3)</f>
        <v>0</v>
      </c>
      <c r="O170" s="477">
        <f>ROUND('2. Прогноз. Без корректировки'!O170,3)</f>
        <v>0</v>
      </c>
      <c r="P170" s="477">
        <f>ROUND('2. Прогноз. Без корректировки'!P170,3)</f>
        <v>0</v>
      </c>
      <c r="Q170" s="180">
        <f>ROUND(SUM(M170:P170),3)</f>
        <v>0</v>
      </c>
    </row>
    <row r="171" spans="1:17" ht="14.45" customHeight="1" outlineLevel="1" x14ac:dyDescent="0.25">
      <c r="A171" s="30" t="s">
        <v>173</v>
      </c>
      <c r="B171" s="458" t="s">
        <v>156</v>
      </c>
      <c r="C171" s="262">
        <f t="shared" ref="C171:Q171" si="40">ROUND(C172+C173,3)</f>
        <v>0</v>
      </c>
      <c r="D171" s="159">
        <f t="shared" si="40"/>
        <v>0</v>
      </c>
      <c r="E171" s="159">
        <f t="shared" si="40"/>
        <v>0</v>
      </c>
      <c r="F171" s="160">
        <f t="shared" si="40"/>
        <v>0</v>
      </c>
      <c r="G171" s="240">
        <f t="shared" si="40"/>
        <v>0</v>
      </c>
      <c r="H171" s="167">
        <f t="shared" si="40"/>
        <v>0</v>
      </c>
      <c r="I171" s="168">
        <f t="shared" si="40"/>
        <v>0</v>
      </c>
      <c r="J171" s="168">
        <f t="shared" si="40"/>
        <v>0</v>
      </c>
      <c r="K171" s="181">
        <f t="shared" si="40"/>
        <v>0</v>
      </c>
      <c r="L171" s="242">
        <f t="shared" si="40"/>
        <v>0</v>
      </c>
      <c r="M171" s="167">
        <f t="shared" si="40"/>
        <v>0</v>
      </c>
      <c r="N171" s="168">
        <f t="shared" si="40"/>
        <v>0</v>
      </c>
      <c r="O171" s="168">
        <f t="shared" si="40"/>
        <v>0</v>
      </c>
      <c r="P171" s="182">
        <f t="shared" si="40"/>
        <v>0</v>
      </c>
      <c r="Q171" s="242">
        <f t="shared" si="40"/>
        <v>0</v>
      </c>
    </row>
    <row r="172" spans="1:17" s="23" customFormat="1" ht="14.45" customHeight="1" outlineLevel="2" x14ac:dyDescent="0.25">
      <c r="A172" s="31" t="s">
        <v>101</v>
      </c>
      <c r="B172" s="459" t="s">
        <v>156</v>
      </c>
      <c r="C172" s="264">
        <f>ROUND('1. Статистика'!N105,3)</f>
        <v>0</v>
      </c>
      <c r="D172" s="174">
        <f>ROUND('1. Статистика'!O105,3)</f>
        <v>0</v>
      </c>
      <c r="E172" s="174">
        <f>ROUND('1. Статистика'!P105,3)</f>
        <v>0</v>
      </c>
      <c r="F172" s="175">
        <f>ROUND('1. Статистика'!Q105,3)</f>
        <v>0</v>
      </c>
      <c r="G172" s="165">
        <f>ROUND(SUM(C172:F172),3)</f>
        <v>0</v>
      </c>
      <c r="H172" s="173">
        <f>ROUND(C171,3)</f>
        <v>0</v>
      </c>
      <c r="I172" s="174">
        <f>ROUND(D171,3)</f>
        <v>0</v>
      </c>
      <c r="J172" s="174">
        <f>ROUND(E171,3)</f>
        <v>0</v>
      </c>
      <c r="K172" s="175">
        <f>ROUND(F171,3)</f>
        <v>0</v>
      </c>
      <c r="L172" s="165">
        <f>ROUND(SUM(H172:K172),3)</f>
        <v>0</v>
      </c>
      <c r="M172" s="173">
        <f>ROUND(H171,3)</f>
        <v>0</v>
      </c>
      <c r="N172" s="174">
        <f>ROUND(I171,3)</f>
        <v>0</v>
      </c>
      <c r="O172" s="174">
        <f>ROUND(J171,3)</f>
        <v>0</v>
      </c>
      <c r="P172" s="176">
        <f>ROUND(K171,3)</f>
        <v>0</v>
      </c>
      <c r="Q172" s="180">
        <f>ROUND(SUM(M172:P172),3)</f>
        <v>0</v>
      </c>
    </row>
    <row r="173" spans="1:17" s="23" customFormat="1" ht="28.5" customHeight="1" outlineLevel="2" x14ac:dyDescent="0.25">
      <c r="A173" s="31" t="s">
        <v>102</v>
      </c>
      <c r="B173" s="459" t="s">
        <v>156</v>
      </c>
      <c r="C173" s="476">
        <f>ROUND('2. Прогноз. Без корректировки'!C173,3)</f>
        <v>0</v>
      </c>
      <c r="D173" s="477">
        <f>ROUND('2. Прогноз. Без корректировки'!D173,3)</f>
        <v>0</v>
      </c>
      <c r="E173" s="477">
        <f>ROUND('2. Прогноз. Без корректировки'!E173,3)</f>
        <v>0</v>
      </c>
      <c r="F173" s="477">
        <f>ROUND('2. Прогноз. Без корректировки'!F173,3)</f>
        <v>0</v>
      </c>
      <c r="G173" s="165">
        <f>ROUND(SUM(C173:F173),3)</f>
        <v>0</v>
      </c>
      <c r="H173" s="477">
        <f>ROUND('2. Прогноз. Без корректировки'!H173,3)</f>
        <v>0</v>
      </c>
      <c r="I173" s="477">
        <f>ROUND('2. Прогноз. Без корректировки'!I173,3)</f>
        <v>0</v>
      </c>
      <c r="J173" s="477">
        <f>ROUND('2. Прогноз. Без корректировки'!J173,3)</f>
        <v>0</v>
      </c>
      <c r="K173" s="477">
        <f>ROUND('2. Прогноз. Без корректировки'!K173,3)</f>
        <v>0</v>
      </c>
      <c r="L173" s="165">
        <f>ROUND(SUM(H173:K173),3)</f>
        <v>0</v>
      </c>
      <c r="M173" s="477">
        <f>ROUND('2. Прогноз. Без корректировки'!M173,3)</f>
        <v>0</v>
      </c>
      <c r="N173" s="477">
        <f>ROUND('2. Прогноз. Без корректировки'!N173,3)</f>
        <v>0</v>
      </c>
      <c r="O173" s="477">
        <f>ROUND('2. Прогноз. Без корректировки'!O173,3)</f>
        <v>0</v>
      </c>
      <c r="P173" s="477">
        <f>ROUND('2. Прогноз. Без корректировки'!P173,3)</f>
        <v>0</v>
      </c>
      <c r="Q173" s="180">
        <f>ROUND(SUM(M173:P173),3)</f>
        <v>0</v>
      </c>
    </row>
    <row r="174" spans="1:17" ht="14.45" customHeight="1" outlineLevel="1" x14ac:dyDescent="0.25">
      <c r="A174" s="30" t="s">
        <v>175</v>
      </c>
      <c r="B174" s="458" t="s">
        <v>156</v>
      </c>
      <c r="C174" s="262">
        <f t="shared" ref="C174:Q174" si="41">ROUND(C175+C176,3)</f>
        <v>0</v>
      </c>
      <c r="D174" s="159">
        <f t="shared" si="41"/>
        <v>0</v>
      </c>
      <c r="E174" s="159">
        <f t="shared" si="41"/>
        <v>0</v>
      </c>
      <c r="F174" s="181">
        <f t="shared" si="41"/>
        <v>0</v>
      </c>
      <c r="G174" s="240">
        <f t="shared" si="41"/>
        <v>0</v>
      </c>
      <c r="H174" s="167">
        <f t="shared" si="41"/>
        <v>0</v>
      </c>
      <c r="I174" s="168">
        <f t="shared" si="41"/>
        <v>0</v>
      </c>
      <c r="J174" s="168">
        <f t="shared" si="41"/>
        <v>0</v>
      </c>
      <c r="K174" s="181">
        <f t="shared" si="41"/>
        <v>0</v>
      </c>
      <c r="L174" s="242">
        <f t="shared" si="41"/>
        <v>0</v>
      </c>
      <c r="M174" s="167">
        <f t="shared" si="41"/>
        <v>0</v>
      </c>
      <c r="N174" s="168">
        <f t="shared" si="41"/>
        <v>0</v>
      </c>
      <c r="O174" s="168">
        <f t="shared" si="41"/>
        <v>0</v>
      </c>
      <c r="P174" s="182">
        <f t="shared" si="41"/>
        <v>0</v>
      </c>
      <c r="Q174" s="242">
        <f t="shared" si="41"/>
        <v>0</v>
      </c>
    </row>
    <row r="175" spans="1:17" s="23" customFormat="1" ht="14.45" customHeight="1" outlineLevel="2" x14ac:dyDescent="0.25">
      <c r="A175" s="31" t="s">
        <v>101</v>
      </c>
      <c r="B175" s="459" t="s">
        <v>156</v>
      </c>
      <c r="C175" s="264">
        <f>ROUND('1. Статистика'!N106,3)</f>
        <v>0</v>
      </c>
      <c r="D175" s="174">
        <f>ROUND('1. Статистика'!O106,3)</f>
        <v>0</v>
      </c>
      <c r="E175" s="174">
        <f>ROUND('1. Статистика'!P106,3)</f>
        <v>0</v>
      </c>
      <c r="F175" s="175">
        <f>ROUND('1. Статистика'!Q106,3)</f>
        <v>0</v>
      </c>
      <c r="G175" s="165">
        <f>ROUND(SUM(C175:F175),3)</f>
        <v>0</v>
      </c>
      <c r="H175" s="173">
        <f>ROUND(C174,3)</f>
        <v>0</v>
      </c>
      <c r="I175" s="174">
        <f>ROUND(D174,3)</f>
        <v>0</v>
      </c>
      <c r="J175" s="174">
        <f>ROUND(E174,3)</f>
        <v>0</v>
      </c>
      <c r="K175" s="175">
        <f>ROUND(F174,3)</f>
        <v>0</v>
      </c>
      <c r="L175" s="165">
        <f>ROUND(SUM(H175:K175),3)</f>
        <v>0</v>
      </c>
      <c r="M175" s="173">
        <f>ROUND(H174,3)</f>
        <v>0</v>
      </c>
      <c r="N175" s="174">
        <f>ROUND(I174,3)</f>
        <v>0</v>
      </c>
      <c r="O175" s="174">
        <f>ROUND(J174,3)</f>
        <v>0</v>
      </c>
      <c r="P175" s="176">
        <f>ROUND(K174,3)</f>
        <v>0</v>
      </c>
      <c r="Q175" s="180">
        <f>ROUND(SUM(M175:P175),3)</f>
        <v>0</v>
      </c>
    </row>
    <row r="176" spans="1:17" s="23" customFormat="1" ht="28.5" customHeight="1" outlineLevel="2" x14ac:dyDescent="0.25">
      <c r="A176" s="31" t="s">
        <v>102</v>
      </c>
      <c r="B176" s="459" t="s">
        <v>156</v>
      </c>
      <c r="C176" s="476">
        <f>ROUND('2. Прогноз. Без корректировки'!C176,3)</f>
        <v>0</v>
      </c>
      <c r="D176" s="477">
        <f>ROUND('2. Прогноз. Без корректировки'!D176,3)</f>
        <v>0</v>
      </c>
      <c r="E176" s="477">
        <f>ROUND('2. Прогноз. Без корректировки'!E176,3)</f>
        <v>0</v>
      </c>
      <c r="F176" s="477">
        <f>ROUND('2. Прогноз. Без корректировки'!F176,3)</f>
        <v>0</v>
      </c>
      <c r="G176" s="165">
        <f>ROUND(SUM(C176:F176),3)</f>
        <v>0</v>
      </c>
      <c r="H176" s="477">
        <f>ROUND('2. Прогноз. Без корректировки'!H176,3)</f>
        <v>0</v>
      </c>
      <c r="I176" s="477">
        <f>ROUND('2. Прогноз. Без корректировки'!I176,3)</f>
        <v>0</v>
      </c>
      <c r="J176" s="477">
        <f>ROUND('2. Прогноз. Без корректировки'!J176,3)</f>
        <v>0</v>
      </c>
      <c r="K176" s="477">
        <f>ROUND('2. Прогноз. Без корректировки'!K176,3)</f>
        <v>0</v>
      </c>
      <c r="L176" s="165">
        <f>ROUND(SUM(H176:K176),3)</f>
        <v>0</v>
      </c>
      <c r="M176" s="477">
        <f>ROUND('2. Прогноз. Без корректировки'!M176,3)</f>
        <v>0</v>
      </c>
      <c r="N176" s="477">
        <f>ROUND('2. Прогноз. Без корректировки'!N176,3)</f>
        <v>0</v>
      </c>
      <c r="O176" s="477">
        <f>ROUND('2. Прогноз. Без корректировки'!O176,3)</f>
        <v>0</v>
      </c>
      <c r="P176" s="477">
        <f>ROUND('2. Прогноз. Без корректировки'!P176,3)</f>
        <v>0</v>
      </c>
      <c r="Q176" s="180">
        <f>ROUND(SUM(M176:P176),3)</f>
        <v>0</v>
      </c>
    </row>
    <row r="177" spans="1:20" ht="14.45" customHeight="1" outlineLevel="1" x14ac:dyDescent="0.25">
      <c r="A177" s="30" t="s">
        <v>174</v>
      </c>
      <c r="B177" s="458" t="s">
        <v>156</v>
      </c>
      <c r="C177" s="262">
        <f t="shared" ref="C177:Q177" si="42">ROUND(C178+C179,3)</f>
        <v>0</v>
      </c>
      <c r="D177" s="159">
        <f t="shared" si="42"/>
        <v>0</v>
      </c>
      <c r="E177" s="159">
        <f t="shared" si="42"/>
        <v>0</v>
      </c>
      <c r="F177" s="181">
        <f t="shared" si="42"/>
        <v>0</v>
      </c>
      <c r="G177" s="240">
        <f t="shared" si="42"/>
        <v>0</v>
      </c>
      <c r="H177" s="167">
        <f t="shared" si="42"/>
        <v>0</v>
      </c>
      <c r="I177" s="168">
        <f t="shared" si="42"/>
        <v>0</v>
      </c>
      <c r="J177" s="168">
        <f t="shared" si="42"/>
        <v>0</v>
      </c>
      <c r="K177" s="181">
        <f t="shared" si="42"/>
        <v>0</v>
      </c>
      <c r="L177" s="242">
        <f t="shared" si="42"/>
        <v>0</v>
      </c>
      <c r="M177" s="167">
        <f t="shared" si="42"/>
        <v>0</v>
      </c>
      <c r="N177" s="168">
        <f t="shared" si="42"/>
        <v>0</v>
      </c>
      <c r="O177" s="168">
        <f t="shared" si="42"/>
        <v>0</v>
      </c>
      <c r="P177" s="182">
        <f t="shared" si="42"/>
        <v>0</v>
      </c>
      <c r="Q177" s="242">
        <f t="shared" si="42"/>
        <v>0</v>
      </c>
    </row>
    <row r="178" spans="1:20" s="23" customFormat="1" ht="14.45" customHeight="1" outlineLevel="2" x14ac:dyDescent="0.25">
      <c r="A178" s="31" t="s">
        <v>101</v>
      </c>
      <c r="B178" s="459" t="s">
        <v>156</v>
      </c>
      <c r="C178" s="264">
        <f>ROUND('1. Статистика'!N107,3)</f>
        <v>0</v>
      </c>
      <c r="D178" s="174">
        <f>ROUND('1. Статистика'!O107,3)</f>
        <v>0</v>
      </c>
      <c r="E178" s="174">
        <f>ROUND('1. Статистика'!P107,3)</f>
        <v>0</v>
      </c>
      <c r="F178" s="175">
        <f>ROUND('1. Статистика'!Q107,3)</f>
        <v>0</v>
      </c>
      <c r="G178" s="165">
        <f>ROUND(SUM(C178:F178),3)</f>
        <v>0</v>
      </c>
      <c r="H178" s="173">
        <f>ROUND(C177,3)</f>
        <v>0</v>
      </c>
      <c r="I178" s="174">
        <f>ROUND(D177,3)</f>
        <v>0</v>
      </c>
      <c r="J178" s="174">
        <f>ROUND(E177,3)</f>
        <v>0</v>
      </c>
      <c r="K178" s="175">
        <f>ROUND(F177,3)</f>
        <v>0</v>
      </c>
      <c r="L178" s="165">
        <f>ROUND(SUM(H178:K178),3)</f>
        <v>0</v>
      </c>
      <c r="M178" s="173">
        <f>ROUND(H177,3)</f>
        <v>0</v>
      </c>
      <c r="N178" s="174">
        <f>ROUND(I177,3)</f>
        <v>0</v>
      </c>
      <c r="O178" s="174">
        <f>ROUND(J177,3)</f>
        <v>0</v>
      </c>
      <c r="P178" s="176">
        <f>ROUND(K177,3)</f>
        <v>0</v>
      </c>
      <c r="Q178" s="180">
        <f>ROUND(SUM(M178:P178),3)</f>
        <v>0</v>
      </c>
    </row>
    <row r="179" spans="1:20" s="23" customFormat="1" ht="28.5" customHeight="1" outlineLevel="2" x14ac:dyDescent="0.25">
      <c r="A179" s="31" t="s">
        <v>102</v>
      </c>
      <c r="B179" s="459" t="s">
        <v>156</v>
      </c>
      <c r="C179" s="476">
        <f>ROUND('2. Прогноз. Без корректировки'!C179,3)</f>
        <v>0</v>
      </c>
      <c r="D179" s="477">
        <f>ROUND('2. Прогноз. Без корректировки'!D179,3)</f>
        <v>0</v>
      </c>
      <c r="E179" s="477">
        <f>ROUND('2. Прогноз. Без корректировки'!E179,3)</f>
        <v>0</v>
      </c>
      <c r="F179" s="477">
        <f>ROUND('2. Прогноз. Без корректировки'!F179,3)</f>
        <v>0</v>
      </c>
      <c r="G179" s="165">
        <f>ROUND(SUM(C179:F179),3)</f>
        <v>0</v>
      </c>
      <c r="H179" s="477">
        <f>ROUND('2. Прогноз. Без корректировки'!H179,3)</f>
        <v>0</v>
      </c>
      <c r="I179" s="477">
        <f>ROUND('2. Прогноз. Без корректировки'!I179,3)</f>
        <v>0</v>
      </c>
      <c r="J179" s="477">
        <f>ROUND('2. Прогноз. Без корректировки'!J179,3)</f>
        <v>0</v>
      </c>
      <c r="K179" s="477">
        <f>ROUND('2. Прогноз. Без корректировки'!K179,3)</f>
        <v>0</v>
      </c>
      <c r="L179" s="165">
        <f>ROUND(SUM(H179:K179),3)</f>
        <v>0</v>
      </c>
      <c r="M179" s="477">
        <f>ROUND('2. Прогноз. Без корректировки'!M179,3)</f>
        <v>0</v>
      </c>
      <c r="N179" s="477">
        <f>ROUND('2. Прогноз. Без корректировки'!N179,3)</f>
        <v>0</v>
      </c>
      <c r="O179" s="477">
        <f>ROUND('2. Прогноз. Без корректировки'!O179,3)</f>
        <v>0</v>
      </c>
      <c r="P179" s="477">
        <f>ROUND('2. Прогноз. Без корректировки'!P179,3)</f>
        <v>0</v>
      </c>
      <c r="Q179" s="180">
        <f>ROUND(SUM(M179:P179),3)</f>
        <v>0</v>
      </c>
    </row>
    <row r="180" spans="1:20" ht="15" customHeight="1" x14ac:dyDescent="0.25">
      <c r="A180" s="252" t="s">
        <v>85</v>
      </c>
      <c r="B180" s="460" t="s">
        <v>156</v>
      </c>
      <c r="C180" s="265">
        <f t="shared" ref="C180:Q180" si="43">ROUND(C73+C137+C148+C164,3)</f>
        <v>0</v>
      </c>
      <c r="D180" s="244">
        <f t="shared" si="43"/>
        <v>0</v>
      </c>
      <c r="E180" s="244">
        <f t="shared" si="43"/>
        <v>0</v>
      </c>
      <c r="F180" s="245">
        <f t="shared" si="43"/>
        <v>0</v>
      </c>
      <c r="G180" s="177">
        <f t="shared" si="43"/>
        <v>0</v>
      </c>
      <c r="H180" s="244">
        <f t="shared" si="43"/>
        <v>0</v>
      </c>
      <c r="I180" s="244">
        <f t="shared" si="43"/>
        <v>0</v>
      </c>
      <c r="J180" s="244">
        <f t="shared" si="43"/>
        <v>0</v>
      </c>
      <c r="K180" s="245">
        <f t="shared" si="43"/>
        <v>0</v>
      </c>
      <c r="L180" s="177">
        <f t="shared" si="43"/>
        <v>0</v>
      </c>
      <c r="M180" s="244">
        <f t="shared" si="43"/>
        <v>0</v>
      </c>
      <c r="N180" s="244">
        <f t="shared" si="43"/>
        <v>0</v>
      </c>
      <c r="O180" s="244">
        <f t="shared" si="43"/>
        <v>0</v>
      </c>
      <c r="P180" s="246">
        <f t="shared" si="43"/>
        <v>0</v>
      </c>
      <c r="Q180" s="177">
        <f t="shared" si="43"/>
        <v>0</v>
      </c>
      <c r="S180" s="12"/>
      <c r="T180" s="12"/>
    </row>
    <row r="181" spans="1:20" ht="15" customHeight="1" outlineLevel="1" x14ac:dyDescent="0.25">
      <c r="A181" s="225" t="s">
        <v>171</v>
      </c>
      <c r="B181" s="458" t="s">
        <v>156</v>
      </c>
      <c r="C181" s="262">
        <f t="shared" ref="C181:Q181" si="44">ROUND(C74+C112+C138+C149+C165,3)</f>
        <v>0</v>
      </c>
      <c r="D181" s="159">
        <f t="shared" si="44"/>
        <v>0</v>
      </c>
      <c r="E181" s="159">
        <f t="shared" si="44"/>
        <v>0</v>
      </c>
      <c r="F181" s="160">
        <f t="shared" si="44"/>
        <v>0</v>
      </c>
      <c r="G181" s="240">
        <f t="shared" si="44"/>
        <v>0</v>
      </c>
      <c r="H181" s="158">
        <f t="shared" si="44"/>
        <v>0</v>
      </c>
      <c r="I181" s="159">
        <f t="shared" si="44"/>
        <v>0</v>
      </c>
      <c r="J181" s="159">
        <f t="shared" si="44"/>
        <v>0</v>
      </c>
      <c r="K181" s="160">
        <f t="shared" si="44"/>
        <v>0</v>
      </c>
      <c r="L181" s="240">
        <f t="shared" si="44"/>
        <v>0</v>
      </c>
      <c r="M181" s="158">
        <f t="shared" si="44"/>
        <v>0</v>
      </c>
      <c r="N181" s="159">
        <f t="shared" si="44"/>
        <v>0</v>
      </c>
      <c r="O181" s="159">
        <f t="shared" si="44"/>
        <v>0</v>
      </c>
      <c r="P181" s="161">
        <f t="shared" si="44"/>
        <v>0</v>
      </c>
      <c r="Q181" s="240">
        <f t="shared" si="44"/>
        <v>0</v>
      </c>
    </row>
    <row r="182" spans="1:20" ht="15" customHeight="1" outlineLevel="1" x14ac:dyDescent="0.25">
      <c r="A182" s="225" t="s">
        <v>172</v>
      </c>
      <c r="B182" s="458" t="s">
        <v>156</v>
      </c>
      <c r="C182" s="262">
        <f t="shared" ref="C182:Q182" si="45">ROUND(C75+C117+C140+C152+C168,3)</f>
        <v>0</v>
      </c>
      <c r="D182" s="159">
        <f t="shared" si="45"/>
        <v>0</v>
      </c>
      <c r="E182" s="159">
        <f t="shared" si="45"/>
        <v>0</v>
      </c>
      <c r="F182" s="160">
        <f t="shared" si="45"/>
        <v>0</v>
      </c>
      <c r="G182" s="240">
        <f t="shared" si="45"/>
        <v>0</v>
      </c>
      <c r="H182" s="158">
        <f t="shared" si="45"/>
        <v>0</v>
      </c>
      <c r="I182" s="159">
        <f t="shared" si="45"/>
        <v>0</v>
      </c>
      <c r="J182" s="159">
        <f t="shared" si="45"/>
        <v>0</v>
      </c>
      <c r="K182" s="160">
        <f t="shared" si="45"/>
        <v>0</v>
      </c>
      <c r="L182" s="240">
        <f t="shared" si="45"/>
        <v>0</v>
      </c>
      <c r="M182" s="158">
        <f t="shared" si="45"/>
        <v>0</v>
      </c>
      <c r="N182" s="159">
        <f t="shared" si="45"/>
        <v>0</v>
      </c>
      <c r="O182" s="159">
        <f t="shared" si="45"/>
        <v>0</v>
      </c>
      <c r="P182" s="161">
        <f t="shared" si="45"/>
        <v>0</v>
      </c>
      <c r="Q182" s="240">
        <f t="shared" si="45"/>
        <v>0</v>
      </c>
    </row>
    <row r="183" spans="1:20" ht="15" customHeight="1" outlineLevel="1" x14ac:dyDescent="0.25">
      <c r="A183" s="225" t="s">
        <v>173</v>
      </c>
      <c r="B183" s="458" t="s">
        <v>156</v>
      </c>
      <c r="C183" s="262">
        <f t="shared" ref="C183:Q183" si="46">ROUND(C76+C122+C142+C155+C171,3)</f>
        <v>0</v>
      </c>
      <c r="D183" s="159">
        <f t="shared" si="46"/>
        <v>0</v>
      </c>
      <c r="E183" s="159">
        <f t="shared" si="46"/>
        <v>0</v>
      </c>
      <c r="F183" s="160">
        <f t="shared" si="46"/>
        <v>0</v>
      </c>
      <c r="G183" s="240">
        <f t="shared" si="46"/>
        <v>0</v>
      </c>
      <c r="H183" s="158">
        <f t="shared" si="46"/>
        <v>0</v>
      </c>
      <c r="I183" s="159">
        <f t="shared" si="46"/>
        <v>0</v>
      </c>
      <c r="J183" s="159">
        <f t="shared" si="46"/>
        <v>0</v>
      </c>
      <c r="K183" s="160">
        <f t="shared" si="46"/>
        <v>0</v>
      </c>
      <c r="L183" s="240">
        <f t="shared" si="46"/>
        <v>0</v>
      </c>
      <c r="M183" s="158">
        <f t="shared" si="46"/>
        <v>0</v>
      </c>
      <c r="N183" s="159">
        <f t="shared" si="46"/>
        <v>0</v>
      </c>
      <c r="O183" s="159">
        <f t="shared" si="46"/>
        <v>0</v>
      </c>
      <c r="P183" s="161">
        <f t="shared" si="46"/>
        <v>0</v>
      </c>
      <c r="Q183" s="240">
        <f t="shared" si="46"/>
        <v>0</v>
      </c>
    </row>
    <row r="184" spans="1:20" ht="15" customHeight="1" outlineLevel="1" x14ac:dyDescent="0.25">
      <c r="A184" s="225" t="s">
        <v>175</v>
      </c>
      <c r="B184" s="458" t="s">
        <v>156</v>
      </c>
      <c r="C184" s="262">
        <f t="shared" ref="C184:Q184" si="47">ROUND(C77+C127+C144+C158+C174,3)</f>
        <v>0</v>
      </c>
      <c r="D184" s="159">
        <f t="shared" si="47"/>
        <v>0</v>
      </c>
      <c r="E184" s="159">
        <f t="shared" si="47"/>
        <v>0</v>
      </c>
      <c r="F184" s="160">
        <f t="shared" si="47"/>
        <v>0</v>
      </c>
      <c r="G184" s="240">
        <f t="shared" si="47"/>
        <v>0</v>
      </c>
      <c r="H184" s="158">
        <f t="shared" si="47"/>
        <v>0</v>
      </c>
      <c r="I184" s="159">
        <f t="shared" si="47"/>
        <v>0</v>
      </c>
      <c r="J184" s="159">
        <f t="shared" si="47"/>
        <v>0</v>
      </c>
      <c r="K184" s="160">
        <f t="shared" si="47"/>
        <v>0</v>
      </c>
      <c r="L184" s="240">
        <f t="shared" si="47"/>
        <v>0</v>
      </c>
      <c r="M184" s="158">
        <f t="shared" si="47"/>
        <v>0</v>
      </c>
      <c r="N184" s="159">
        <f t="shared" si="47"/>
        <v>0</v>
      </c>
      <c r="O184" s="159">
        <f t="shared" si="47"/>
        <v>0</v>
      </c>
      <c r="P184" s="161">
        <f t="shared" si="47"/>
        <v>0</v>
      </c>
      <c r="Q184" s="240">
        <f t="shared" si="47"/>
        <v>0</v>
      </c>
    </row>
    <row r="185" spans="1:20" ht="15" customHeight="1" outlineLevel="1" x14ac:dyDescent="0.25">
      <c r="A185" s="225" t="s">
        <v>174</v>
      </c>
      <c r="B185" s="458" t="s">
        <v>156</v>
      </c>
      <c r="C185" s="262">
        <f t="shared" ref="C185:Q185" si="48">ROUND(C78+C132+C146+C161+C177,3)</f>
        <v>0</v>
      </c>
      <c r="D185" s="159">
        <f t="shared" si="48"/>
        <v>0</v>
      </c>
      <c r="E185" s="159">
        <f t="shared" si="48"/>
        <v>0</v>
      </c>
      <c r="F185" s="160">
        <f t="shared" si="48"/>
        <v>0</v>
      </c>
      <c r="G185" s="240">
        <f t="shared" si="48"/>
        <v>0</v>
      </c>
      <c r="H185" s="158">
        <f t="shared" si="48"/>
        <v>0</v>
      </c>
      <c r="I185" s="159">
        <f t="shared" si="48"/>
        <v>0</v>
      </c>
      <c r="J185" s="159">
        <f t="shared" si="48"/>
        <v>0</v>
      </c>
      <c r="K185" s="160">
        <f t="shared" si="48"/>
        <v>0</v>
      </c>
      <c r="L185" s="240">
        <f t="shared" si="48"/>
        <v>0</v>
      </c>
      <c r="M185" s="158">
        <f t="shared" si="48"/>
        <v>0</v>
      </c>
      <c r="N185" s="159">
        <f t="shared" si="48"/>
        <v>0</v>
      </c>
      <c r="O185" s="159">
        <f t="shared" si="48"/>
        <v>0</v>
      </c>
      <c r="P185" s="161">
        <f t="shared" si="48"/>
        <v>0</v>
      </c>
      <c r="Q185" s="240">
        <f t="shared" si="48"/>
        <v>0</v>
      </c>
    </row>
    <row r="186" spans="1:20" x14ac:dyDescent="0.25">
      <c r="A186" s="252" t="s">
        <v>103</v>
      </c>
      <c r="B186" s="464" t="s">
        <v>156</v>
      </c>
      <c r="C186" s="265">
        <f t="shared" ref="C186:Q186" si="49">ROUND(C187+C188+C189+C190+C191,3)</f>
        <v>0</v>
      </c>
      <c r="D186" s="247">
        <f t="shared" si="49"/>
        <v>0</v>
      </c>
      <c r="E186" s="247">
        <f t="shared" si="49"/>
        <v>0</v>
      </c>
      <c r="F186" s="248">
        <f t="shared" si="49"/>
        <v>0</v>
      </c>
      <c r="G186" s="177">
        <f t="shared" si="49"/>
        <v>0</v>
      </c>
      <c r="H186" s="244">
        <f t="shared" si="49"/>
        <v>0</v>
      </c>
      <c r="I186" s="247">
        <f t="shared" si="49"/>
        <v>0</v>
      </c>
      <c r="J186" s="247">
        <f t="shared" si="49"/>
        <v>0</v>
      </c>
      <c r="K186" s="248">
        <f t="shared" si="49"/>
        <v>0</v>
      </c>
      <c r="L186" s="177">
        <f t="shared" si="49"/>
        <v>0</v>
      </c>
      <c r="M186" s="244">
        <f t="shared" si="49"/>
        <v>0</v>
      </c>
      <c r="N186" s="247">
        <f t="shared" si="49"/>
        <v>0</v>
      </c>
      <c r="O186" s="247">
        <f t="shared" si="49"/>
        <v>0</v>
      </c>
      <c r="P186" s="249">
        <f t="shared" si="49"/>
        <v>0</v>
      </c>
      <c r="Q186" s="177">
        <f t="shared" si="49"/>
        <v>0</v>
      </c>
    </row>
    <row r="187" spans="1:20" ht="15" customHeight="1" outlineLevel="1" x14ac:dyDescent="0.25">
      <c r="A187" s="225" t="s">
        <v>171</v>
      </c>
      <c r="B187" s="458" t="s">
        <v>156</v>
      </c>
      <c r="C187" s="262">
        <f t="shared" ref="C187:Q187" si="50">ROUND(C68-C181,3)</f>
        <v>0</v>
      </c>
      <c r="D187" s="159">
        <f t="shared" si="50"/>
        <v>0</v>
      </c>
      <c r="E187" s="159">
        <f t="shared" si="50"/>
        <v>0</v>
      </c>
      <c r="F187" s="160">
        <f t="shared" si="50"/>
        <v>0</v>
      </c>
      <c r="G187" s="240">
        <f t="shared" si="50"/>
        <v>0</v>
      </c>
      <c r="H187" s="158">
        <f t="shared" si="50"/>
        <v>0</v>
      </c>
      <c r="I187" s="159">
        <f t="shared" si="50"/>
        <v>0</v>
      </c>
      <c r="J187" s="159">
        <f t="shared" si="50"/>
        <v>0</v>
      </c>
      <c r="K187" s="160">
        <f t="shared" si="50"/>
        <v>0</v>
      </c>
      <c r="L187" s="240">
        <f t="shared" si="50"/>
        <v>0</v>
      </c>
      <c r="M187" s="158">
        <f t="shared" si="50"/>
        <v>0</v>
      </c>
      <c r="N187" s="159">
        <f t="shared" si="50"/>
        <v>0</v>
      </c>
      <c r="O187" s="159">
        <f t="shared" si="50"/>
        <v>0</v>
      </c>
      <c r="P187" s="161">
        <f t="shared" si="50"/>
        <v>0</v>
      </c>
      <c r="Q187" s="240">
        <f t="shared" si="50"/>
        <v>0</v>
      </c>
      <c r="R187" s="2"/>
    </row>
    <row r="188" spans="1:20" ht="15" customHeight="1" outlineLevel="1" x14ac:dyDescent="0.25">
      <c r="A188" s="225" t="s">
        <v>172</v>
      </c>
      <c r="B188" s="458" t="s">
        <v>156</v>
      </c>
      <c r="C188" s="262">
        <f t="shared" ref="C188:Q188" si="51">ROUND(C69-C182,3)</f>
        <v>0</v>
      </c>
      <c r="D188" s="159">
        <f t="shared" si="51"/>
        <v>0</v>
      </c>
      <c r="E188" s="159">
        <f t="shared" si="51"/>
        <v>0</v>
      </c>
      <c r="F188" s="160">
        <f t="shared" si="51"/>
        <v>0</v>
      </c>
      <c r="G188" s="240">
        <f t="shared" si="51"/>
        <v>0</v>
      </c>
      <c r="H188" s="158">
        <f t="shared" si="51"/>
        <v>0</v>
      </c>
      <c r="I188" s="159">
        <f t="shared" si="51"/>
        <v>0</v>
      </c>
      <c r="J188" s="159">
        <f t="shared" si="51"/>
        <v>0</v>
      </c>
      <c r="K188" s="160">
        <f t="shared" si="51"/>
        <v>0</v>
      </c>
      <c r="L188" s="240">
        <f t="shared" si="51"/>
        <v>0</v>
      </c>
      <c r="M188" s="158">
        <f t="shared" si="51"/>
        <v>0</v>
      </c>
      <c r="N188" s="159">
        <f t="shared" si="51"/>
        <v>0</v>
      </c>
      <c r="O188" s="159">
        <f t="shared" si="51"/>
        <v>0</v>
      </c>
      <c r="P188" s="161">
        <f t="shared" si="51"/>
        <v>0</v>
      </c>
      <c r="Q188" s="240">
        <f t="shared" si="51"/>
        <v>0</v>
      </c>
      <c r="R188" s="2"/>
    </row>
    <row r="189" spans="1:20" ht="15" customHeight="1" outlineLevel="1" x14ac:dyDescent="0.25">
      <c r="A189" s="225" t="s">
        <v>173</v>
      </c>
      <c r="B189" s="458" t="s">
        <v>156</v>
      </c>
      <c r="C189" s="262">
        <f t="shared" ref="C189:Q189" si="52">ROUND(C70-C183,3)</f>
        <v>0</v>
      </c>
      <c r="D189" s="159">
        <f t="shared" si="52"/>
        <v>0</v>
      </c>
      <c r="E189" s="159">
        <f t="shared" si="52"/>
        <v>0</v>
      </c>
      <c r="F189" s="160">
        <f t="shared" si="52"/>
        <v>0</v>
      </c>
      <c r="G189" s="240">
        <f t="shared" si="52"/>
        <v>0</v>
      </c>
      <c r="H189" s="158">
        <f t="shared" si="52"/>
        <v>0</v>
      </c>
      <c r="I189" s="159">
        <f t="shared" si="52"/>
        <v>0</v>
      </c>
      <c r="J189" s="159">
        <f t="shared" si="52"/>
        <v>0</v>
      </c>
      <c r="K189" s="160">
        <f t="shared" si="52"/>
        <v>0</v>
      </c>
      <c r="L189" s="240">
        <f t="shared" si="52"/>
        <v>0</v>
      </c>
      <c r="M189" s="158">
        <f t="shared" si="52"/>
        <v>0</v>
      </c>
      <c r="N189" s="159">
        <f t="shared" si="52"/>
        <v>0</v>
      </c>
      <c r="O189" s="159">
        <f t="shared" si="52"/>
        <v>0</v>
      </c>
      <c r="P189" s="161">
        <f t="shared" si="52"/>
        <v>0</v>
      </c>
      <c r="Q189" s="240">
        <f t="shared" si="52"/>
        <v>0</v>
      </c>
      <c r="R189" s="2"/>
    </row>
    <row r="190" spans="1:20" ht="15" customHeight="1" outlineLevel="1" x14ac:dyDescent="0.25">
      <c r="A190" s="225" t="s">
        <v>175</v>
      </c>
      <c r="B190" s="458" t="s">
        <v>156</v>
      </c>
      <c r="C190" s="262">
        <f t="shared" ref="C190:Q190" si="53">ROUND(C71-C184,3)</f>
        <v>0</v>
      </c>
      <c r="D190" s="159">
        <f t="shared" si="53"/>
        <v>0</v>
      </c>
      <c r="E190" s="159">
        <f t="shared" si="53"/>
        <v>0</v>
      </c>
      <c r="F190" s="160">
        <f t="shared" si="53"/>
        <v>0</v>
      </c>
      <c r="G190" s="240">
        <f t="shared" si="53"/>
        <v>0</v>
      </c>
      <c r="H190" s="158">
        <f t="shared" si="53"/>
        <v>0</v>
      </c>
      <c r="I190" s="159">
        <f t="shared" si="53"/>
        <v>0</v>
      </c>
      <c r="J190" s="159">
        <f t="shared" si="53"/>
        <v>0</v>
      </c>
      <c r="K190" s="160">
        <f t="shared" si="53"/>
        <v>0</v>
      </c>
      <c r="L190" s="240">
        <f t="shared" si="53"/>
        <v>0</v>
      </c>
      <c r="M190" s="158">
        <f t="shared" si="53"/>
        <v>0</v>
      </c>
      <c r="N190" s="159">
        <f t="shared" si="53"/>
        <v>0</v>
      </c>
      <c r="O190" s="159">
        <f t="shared" si="53"/>
        <v>0</v>
      </c>
      <c r="P190" s="161">
        <f t="shared" si="53"/>
        <v>0</v>
      </c>
      <c r="Q190" s="240">
        <f t="shared" si="53"/>
        <v>0</v>
      </c>
    </row>
    <row r="191" spans="1:20" ht="15" customHeight="1" outlineLevel="1" thickBot="1" x14ac:dyDescent="0.3">
      <c r="A191" s="226" t="s">
        <v>174</v>
      </c>
      <c r="B191" s="44" t="s">
        <v>156</v>
      </c>
      <c r="C191" s="266">
        <f t="shared" ref="C191:Q191" si="54">ROUND(C72-C185,3)</f>
        <v>0</v>
      </c>
      <c r="D191" s="184">
        <f t="shared" si="54"/>
        <v>0</v>
      </c>
      <c r="E191" s="184">
        <f t="shared" si="54"/>
        <v>0</v>
      </c>
      <c r="F191" s="185">
        <f t="shared" si="54"/>
        <v>0</v>
      </c>
      <c r="G191" s="241">
        <f t="shared" si="54"/>
        <v>0</v>
      </c>
      <c r="H191" s="183">
        <f t="shared" si="54"/>
        <v>0</v>
      </c>
      <c r="I191" s="184">
        <f t="shared" si="54"/>
        <v>0</v>
      </c>
      <c r="J191" s="184">
        <f t="shared" si="54"/>
        <v>0</v>
      </c>
      <c r="K191" s="185">
        <f t="shared" si="54"/>
        <v>0</v>
      </c>
      <c r="L191" s="241">
        <f t="shared" si="54"/>
        <v>0</v>
      </c>
      <c r="M191" s="183">
        <f t="shared" si="54"/>
        <v>0</v>
      </c>
      <c r="N191" s="184">
        <f t="shared" si="54"/>
        <v>0</v>
      </c>
      <c r="O191" s="184">
        <f t="shared" si="54"/>
        <v>0</v>
      </c>
      <c r="P191" s="186">
        <f t="shared" si="54"/>
        <v>0</v>
      </c>
      <c r="Q191" s="241">
        <f t="shared" si="54"/>
        <v>0</v>
      </c>
    </row>
    <row r="192" spans="1:20" x14ac:dyDescent="0.25"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x14ac:dyDescent="0.25">
      <c r="A193" s="188" t="s">
        <v>154</v>
      </c>
      <c r="B193" s="4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ht="15" customHeight="1" x14ac:dyDescent="0.25">
      <c r="A194" s="101" t="s">
        <v>171</v>
      </c>
      <c r="B194" s="4"/>
      <c r="C194" s="480">
        <f t="shared" ref="C194:Q194" si="55">ROUND(C68-C181-C187,3)</f>
        <v>0</v>
      </c>
      <c r="D194" s="480">
        <f t="shared" si="55"/>
        <v>0</v>
      </c>
      <c r="E194" s="480">
        <f t="shared" si="55"/>
        <v>0</v>
      </c>
      <c r="F194" s="480">
        <f t="shared" si="55"/>
        <v>0</v>
      </c>
      <c r="G194" s="482">
        <f t="shared" si="55"/>
        <v>0</v>
      </c>
      <c r="H194" s="480">
        <f t="shared" si="55"/>
        <v>0</v>
      </c>
      <c r="I194" s="480">
        <f t="shared" si="55"/>
        <v>0</v>
      </c>
      <c r="J194" s="480">
        <f t="shared" si="55"/>
        <v>0</v>
      </c>
      <c r="K194" s="480">
        <f t="shared" si="55"/>
        <v>0</v>
      </c>
      <c r="L194" s="482">
        <f t="shared" si="55"/>
        <v>0</v>
      </c>
      <c r="M194" s="480">
        <f t="shared" si="55"/>
        <v>0</v>
      </c>
      <c r="N194" s="480">
        <f t="shared" si="55"/>
        <v>0</v>
      </c>
      <c r="O194" s="480">
        <f t="shared" si="55"/>
        <v>0</v>
      </c>
      <c r="P194" s="480">
        <f t="shared" si="55"/>
        <v>0</v>
      </c>
      <c r="Q194" s="482">
        <f t="shared" si="55"/>
        <v>0</v>
      </c>
    </row>
    <row r="195" spans="1:17" ht="15" customHeight="1" x14ac:dyDescent="0.25">
      <c r="A195" s="101" t="s">
        <v>172</v>
      </c>
      <c r="B195" s="4"/>
      <c r="C195" s="480">
        <f t="shared" ref="C195:Q195" si="56">ROUND(C69-C182-C188,3)</f>
        <v>0</v>
      </c>
      <c r="D195" s="480">
        <f t="shared" si="56"/>
        <v>0</v>
      </c>
      <c r="E195" s="480">
        <f t="shared" si="56"/>
        <v>0</v>
      </c>
      <c r="F195" s="480">
        <f t="shared" si="56"/>
        <v>0</v>
      </c>
      <c r="G195" s="482">
        <f t="shared" si="56"/>
        <v>0</v>
      </c>
      <c r="H195" s="480">
        <f t="shared" si="56"/>
        <v>0</v>
      </c>
      <c r="I195" s="480">
        <f t="shared" si="56"/>
        <v>0</v>
      </c>
      <c r="J195" s="480">
        <f t="shared" si="56"/>
        <v>0</v>
      </c>
      <c r="K195" s="480">
        <f t="shared" si="56"/>
        <v>0</v>
      </c>
      <c r="L195" s="482">
        <f t="shared" si="56"/>
        <v>0</v>
      </c>
      <c r="M195" s="480">
        <f t="shared" si="56"/>
        <v>0</v>
      </c>
      <c r="N195" s="480">
        <f t="shared" si="56"/>
        <v>0</v>
      </c>
      <c r="O195" s="480">
        <f t="shared" si="56"/>
        <v>0</v>
      </c>
      <c r="P195" s="480">
        <f t="shared" si="56"/>
        <v>0</v>
      </c>
      <c r="Q195" s="482">
        <f t="shared" si="56"/>
        <v>0</v>
      </c>
    </row>
    <row r="196" spans="1:17" ht="15" customHeight="1" x14ac:dyDescent="0.25">
      <c r="A196" s="101" t="s">
        <v>173</v>
      </c>
      <c r="B196" s="4"/>
      <c r="C196" s="480">
        <f t="shared" ref="C196:Q196" si="57">ROUND(C70-C183-C189,3)</f>
        <v>0</v>
      </c>
      <c r="D196" s="480">
        <f t="shared" si="57"/>
        <v>0</v>
      </c>
      <c r="E196" s="480">
        <f t="shared" si="57"/>
        <v>0</v>
      </c>
      <c r="F196" s="480">
        <f t="shared" si="57"/>
        <v>0</v>
      </c>
      <c r="G196" s="482">
        <f t="shared" si="57"/>
        <v>0</v>
      </c>
      <c r="H196" s="480">
        <f t="shared" si="57"/>
        <v>0</v>
      </c>
      <c r="I196" s="480">
        <f t="shared" si="57"/>
        <v>0</v>
      </c>
      <c r="J196" s="480">
        <f t="shared" si="57"/>
        <v>0</v>
      </c>
      <c r="K196" s="480">
        <f t="shared" si="57"/>
        <v>0</v>
      </c>
      <c r="L196" s="482">
        <f t="shared" si="57"/>
        <v>0</v>
      </c>
      <c r="M196" s="480">
        <f t="shared" si="57"/>
        <v>0</v>
      </c>
      <c r="N196" s="480">
        <f t="shared" si="57"/>
        <v>0</v>
      </c>
      <c r="O196" s="480">
        <f t="shared" si="57"/>
        <v>0</v>
      </c>
      <c r="P196" s="480">
        <f t="shared" si="57"/>
        <v>0</v>
      </c>
      <c r="Q196" s="482">
        <f t="shared" si="57"/>
        <v>0</v>
      </c>
    </row>
    <row r="197" spans="1:17" ht="15" customHeight="1" x14ac:dyDescent="0.25">
      <c r="A197" s="101" t="s">
        <v>175</v>
      </c>
      <c r="B197" s="4"/>
      <c r="C197" s="480">
        <f t="shared" ref="C197:Q197" si="58">ROUND(C71-C184-C190,3)</f>
        <v>0</v>
      </c>
      <c r="D197" s="480">
        <f t="shared" si="58"/>
        <v>0</v>
      </c>
      <c r="E197" s="480">
        <f t="shared" si="58"/>
        <v>0</v>
      </c>
      <c r="F197" s="480">
        <f t="shared" si="58"/>
        <v>0</v>
      </c>
      <c r="G197" s="482">
        <f t="shared" si="58"/>
        <v>0</v>
      </c>
      <c r="H197" s="480">
        <f t="shared" si="58"/>
        <v>0</v>
      </c>
      <c r="I197" s="480">
        <f t="shared" si="58"/>
        <v>0</v>
      </c>
      <c r="J197" s="480">
        <f t="shared" si="58"/>
        <v>0</v>
      </c>
      <c r="K197" s="480">
        <f t="shared" si="58"/>
        <v>0</v>
      </c>
      <c r="L197" s="482">
        <f t="shared" si="58"/>
        <v>0</v>
      </c>
      <c r="M197" s="480">
        <f t="shared" si="58"/>
        <v>0</v>
      </c>
      <c r="N197" s="480">
        <f t="shared" si="58"/>
        <v>0</v>
      </c>
      <c r="O197" s="480">
        <f t="shared" si="58"/>
        <v>0</v>
      </c>
      <c r="P197" s="480">
        <f t="shared" si="58"/>
        <v>0</v>
      </c>
      <c r="Q197" s="482">
        <f t="shared" si="58"/>
        <v>0</v>
      </c>
    </row>
    <row r="198" spans="1:17" x14ac:dyDescent="0.25">
      <c r="A198" s="101" t="s">
        <v>174</v>
      </c>
      <c r="B198" s="4"/>
      <c r="C198" s="480">
        <f t="shared" ref="C198:Q198" si="59">ROUND(C72-C185-C191,3)</f>
        <v>0</v>
      </c>
      <c r="D198" s="480">
        <f t="shared" si="59"/>
        <v>0</v>
      </c>
      <c r="E198" s="480">
        <f t="shared" si="59"/>
        <v>0</v>
      </c>
      <c r="F198" s="480">
        <f t="shared" si="59"/>
        <v>0</v>
      </c>
      <c r="G198" s="482">
        <f t="shared" si="59"/>
        <v>0</v>
      </c>
      <c r="H198" s="480">
        <f t="shared" si="59"/>
        <v>0</v>
      </c>
      <c r="I198" s="480">
        <f t="shared" si="59"/>
        <v>0</v>
      </c>
      <c r="J198" s="480">
        <f t="shared" si="59"/>
        <v>0</v>
      </c>
      <c r="K198" s="480">
        <f t="shared" si="59"/>
        <v>0</v>
      </c>
      <c r="L198" s="482">
        <f t="shared" si="59"/>
        <v>0</v>
      </c>
      <c r="M198" s="480">
        <f t="shared" si="59"/>
        <v>0</v>
      </c>
      <c r="N198" s="480">
        <f t="shared" si="59"/>
        <v>0</v>
      </c>
      <c r="O198" s="480">
        <f t="shared" si="59"/>
        <v>0</v>
      </c>
      <c r="P198" s="480">
        <f t="shared" si="59"/>
        <v>0</v>
      </c>
      <c r="Q198" s="482">
        <f t="shared" si="59"/>
        <v>0</v>
      </c>
    </row>
    <row r="199" spans="1:17" x14ac:dyDescent="0.25">
      <c r="A199" s="187"/>
      <c r="C199" s="481"/>
      <c r="D199" s="481"/>
      <c r="E199" s="481"/>
      <c r="F199" s="481"/>
      <c r="G199" s="483"/>
      <c r="H199" s="481"/>
      <c r="I199" s="481"/>
      <c r="J199" s="481"/>
      <c r="K199" s="481"/>
      <c r="L199" s="483"/>
      <c r="M199" s="481"/>
      <c r="N199" s="481"/>
      <c r="O199" s="481"/>
      <c r="P199" s="481"/>
      <c r="Q199" s="483"/>
    </row>
    <row r="200" spans="1:17" s="4" customFormat="1" x14ac:dyDescent="0.25">
      <c r="A200" s="188" t="s">
        <v>104</v>
      </c>
      <c r="C200" s="480"/>
      <c r="D200" s="480"/>
      <c r="E200" s="480"/>
      <c r="F200" s="480"/>
      <c r="G200" s="482"/>
      <c r="H200" s="480"/>
      <c r="I200" s="480"/>
      <c r="J200" s="480"/>
      <c r="K200" s="480"/>
      <c r="L200" s="482"/>
      <c r="M200" s="480"/>
      <c r="N200" s="480"/>
      <c r="O200" s="480"/>
      <c r="P200" s="480"/>
      <c r="Q200" s="482"/>
    </row>
    <row r="201" spans="1:17" s="4" customFormat="1" x14ac:dyDescent="0.25">
      <c r="A201" s="101" t="s">
        <v>171</v>
      </c>
      <c r="C201" s="480">
        <f t="shared" ref="C201:Q201" si="60">ROUND(C10+C16+C52-C80-C96-C112-C138-C149-C165-C187,3)</f>
        <v>0</v>
      </c>
      <c r="D201" s="480">
        <f t="shared" si="60"/>
        <v>0</v>
      </c>
      <c r="E201" s="480">
        <f t="shared" si="60"/>
        <v>0</v>
      </c>
      <c r="F201" s="480">
        <f t="shared" si="60"/>
        <v>0</v>
      </c>
      <c r="G201" s="482">
        <f t="shared" si="60"/>
        <v>0</v>
      </c>
      <c r="H201" s="480">
        <f t="shared" si="60"/>
        <v>0</v>
      </c>
      <c r="I201" s="480">
        <f t="shared" si="60"/>
        <v>0</v>
      </c>
      <c r="J201" s="480">
        <f t="shared" si="60"/>
        <v>0</v>
      </c>
      <c r="K201" s="480">
        <f t="shared" si="60"/>
        <v>0</v>
      </c>
      <c r="L201" s="482">
        <f t="shared" si="60"/>
        <v>0</v>
      </c>
      <c r="M201" s="480">
        <f t="shared" si="60"/>
        <v>0</v>
      </c>
      <c r="N201" s="480">
        <f t="shared" si="60"/>
        <v>0</v>
      </c>
      <c r="O201" s="480">
        <f t="shared" si="60"/>
        <v>0</v>
      </c>
      <c r="P201" s="480">
        <f t="shared" si="60"/>
        <v>0</v>
      </c>
      <c r="Q201" s="482">
        <f t="shared" si="60"/>
        <v>0</v>
      </c>
    </row>
    <row r="202" spans="1:17" s="4" customFormat="1" x14ac:dyDescent="0.25">
      <c r="A202" s="101" t="s">
        <v>172</v>
      </c>
      <c r="C202" s="480">
        <f t="shared" ref="C202:Q202" si="61">ROUND(C11+C23+C55-C83-C99-C117-C140-C152-C168-C188,3)</f>
        <v>0</v>
      </c>
      <c r="D202" s="480">
        <f t="shared" si="61"/>
        <v>0</v>
      </c>
      <c r="E202" s="480">
        <f t="shared" si="61"/>
        <v>0</v>
      </c>
      <c r="F202" s="480">
        <f t="shared" si="61"/>
        <v>0</v>
      </c>
      <c r="G202" s="482">
        <f t="shared" si="61"/>
        <v>0</v>
      </c>
      <c r="H202" s="480">
        <f t="shared" si="61"/>
        <v>0</v>
      </c>
      <c r="I202" s="480">
        <f t="shared" si="61"/>
        <v>0</v>
      </c>
      <c r="J202" s="480">
        <f t="shared" si="61"/>
        <v>0</v>
      </c>
      <c r="K202" s="480">
        <f t="shared" si="61"/>
        <v>0</v>
      </c>
      <c r="L202" s="482">
        <f t="shared" si="61"/>
        <v>0</v>
      </c>
      <c r="M202" s="480">
        <f t="shared" si="61"/>
        <v>0</v>
      </c>
      <c r="N202" s="480">
        <f t="shared" si="61"/>
        <v>0</v>
      </c>
      <c r="O202" s="480">
        <f t="shared" si="61"/>
        <v>0</v>
      </c>
      <c r="P202" s="480">
        <f t="shared" si="61"/>
        <v>0</v>
      </c>
      <c r="Q202" s="482">
        <f t="shared" si="61"/>
        <v>0</v>
      </c>
    </row>
    <row r="203" spans="1:17" s="4" customFormat="1" x14ac:dyDescent="0.25">
      <c r="A203" s="101" t="s">
        <v>173</v>
      </c>
      <c r="C203" s="480">
        <f t="shared" ref="C203:Q203" si="62">ROUND(C12+C30+C58-C86-C102-C122-C142-C155-C171-C189,3)</f>
        <v>0</v>
      </c>
      <c r="D203" s="480">
        <f t="shared" si="62"/>
        <v>0</v>
      </c>
      <c r="E203" s="480">
        <f t="shared" si="62"/>
        <v>0</v>
      </c>
      <c r="F203" s="480">
        <f t="shared" si="62"/>
        <v>0</v>
      </c>
      <c r="G203" s="482">
        <f t="shared" si="62"/>
        <v>0</v>
      </c>
      <c r="H203" s="480">
        <f t="shared" si="62"/>
        <v>0</v>
      </c>
      <c r="I203" s="480">
        <f t="shared" si="62"/>
        <v>0</v>
      </c>
      <c r="J203" s="480">
        <f t="shared" si="62"/>
        <v>0</v>
      </c>
      <c r="K203" s="480">
        <f t="shared" si="62"/>
        <v>0</v>
      </c>
      <c r="L203" s="482">
        <f t="shared" si="62"/>
        <v>0</v>
      </c>
      <c r="M203" s="480">
        <f t="shared" si="62"/>
        <v>0</v>
      </c>
      <c r="N203" s="480">
        <f t="shared" si="62"/>
        <v>0</v>
      </c>
      <c r="O203" s="480">
        <f t="shared" si="62"/>
        <v>0</v>
      </c>
      <c r="P203" s="480">
        <f t="shared" si="62"/>
        <v>0</v>
      </c>
      <c r="Q203" s="482">
        <f t="shared" si="62"/>
        <v>0</v>
      </c>
    </row>
    <row r="204" spans="1:17" s="4" customFormat="1" x14ac:dyDescent="0.25">
      <c r="A204" s="101" t="s">
        <v>175</v>
      </c>
      <c r="C204" s="480">
        <f t="shared" ref="C204:Q204" si="63">ROUND(C13+C37+C61-C89-C105-C127-C144-C158-C174-C190,3)</f>
        <v>0</v>
      </c>
      <c r="D204" s="480">
        <f t="shared" si="63"/>
        <v>0</v>
      </c>
      <c r="E204" s="480">
        <f t="shared" si="63"/>
        <v>0</v>
      </c>
      <c r="F204" s="480">
        <f t="shared" si="63"/>
        <v>0</v>
      </c>
      <c r="G204" s="482">
        <f t="shared" si="63"/>
        <v>0</v>
      </c>
      <c r="H204" s="480">
        <f t="shared" si="63"/>
        <v>0</v>
      </c>
      <c r="I204" s="480">
        <f t="shared" si="63"/>
        <v>0</v>
      </c>
      <c r="J204" s="480">
        <f t="shared" si="63"/>
        <v>0</v>
      </c>
      <c r="K204" s="480">
        <f t="shared" si="63"/>
        <v>0</v>
      </c>
      <c r="L204" s="482">
        <f t="shared" si="63"/>
        <v>0</v>
      </c>
      <c r="M204" s="480">
        <f t="shared" si="63"/>
        <v>0</v>
      </c>
      <c r="N204" s="480">
        <f t="shared" si="63"/>
        <v>0</v>
      </c>
      <c r="O204" s="480">
        <f t="shared" si="63"/>
        <v>0</v>
      </c>
      <c r="P204" s="480">
        <f t="shared" si="63"/>
        <v>0</v>
      </c>
      <c r="Q204" s="482">
        <f t="shared" si="63"/>
        <v>0</v>
      </c>
    </row>
    <row r="205" spans="1:17" s="4" customFormat="1" x14ac:dyDescent="0.25">
      <c r="A205" s="101" t="s">
        <v>174</v>
      </c>
      <c r="C205" s="480">
        <f t="shared" ref="C205:Q205" si="64">ROUND(C14+C44+C64-C92-C108-C132-C146-C161-C177-C191,3)</f>
        <v>0</v>
      </c>
      <c r="D205" s="480">
        <f t="shared" si="64"/>
        <v>0</v>
      </c>
      <c r="E205" s="480">
        <f t="shared" si="64"/>
        <v>0</v>
      </c>
      <c r="F205" s="480">
        <f t="shared" si="64"/>
        <v>0</v>
      </c>
      <c r="G205" s="482">
        <f t="shared" si="64"/>
        <v>0</v>
      </c>
      <c r="H205" s="480">
        <f t="shared" si="64"/>
        <v>0</v>
      </c>
      <c r="I205" s="480">
        <f t="shared" si="64"/>
        <v>0</v>
      </c>
      <c r="J205" s="480">
        <f t="shared" si="64"/>
        <v>0</v>
      </c>
      <c r="K205" s="480">
        <f t="shared" si="64"/>
        <v>0</v>
      </c>
      <c r="L205" s="482">
        <f t="shared" si="64"/>
        <v>0</v>
      </c>
      <c r="M205" s="480">
        <f t="shared" si="64"/>
        <v>0</v>
      </c>
      <c r="N205" s="480">
        <f t="shared" si="64"/>
        <v>0</v>
      </c>
      <c r="O205" s="480">
        <f t="shared" si="64"/>
        <v>0</v>
      </c>
      <c r="P205" s="480">
        <f t="shared" si="64"/>
        <v>0</v>
      </c>
      <c r="Q205" s="482">
        <f t="shared" si="64"/>
        <v>0</v>
      </c>
    </row>
    <row r="330" spans="5:5" ht="15" customHeight="1" x14ac:dyDescent="0.25">
      <c r="E330">
        <f>E293-E200+'3.Прогноз.С корректировкой Таб7'!D330</f>
        <v>0</v>
      </c>
    </row>
  </sheetData>
  <sheetProtection algorithmName="SHA-512" hashValue="U+HNKedqJ5XanNT6Z+plhZtL9nCoSossB6ULoJaBm+QC9CBYC+iHKgVZp5ZafNq8gKuhUCv+Hh7ocLYUF2LmtQ==" saltValue="KI2s1czkd4nf6741XcJ1ug==" spinCount="100000" sheet="1" objects="1" scenarios="1"/>
  <mergeCells count="8">
    <mergeCell ref="Q7:Q8"/>
    <mergeCell ref="M7:P7"/>
    <mergeCell ref="A7:A8"/>
    <mergeCell ref="B7:B8"/>
    <mergeCell ref="G7:G8"/>
    <mergeCell ref="C7:F7"/>
    <mergeCell ref="L7:L8"/>
    <mergeCell ref="H7:K7"/>
  </mergeCells>
  <dataValidations disablePrompts="1" count="1">
    <dataValidation type="decimal" operator="greaterThan" allowBlank="1" showInputMessage="1" showErrorMessage="1" sqref="D81:D82 D84:D85 D87:D88 D90:D91 I81:I82 I84:I85 I87:I88 I90:I91 N81:N82 N84:N85 N87:N88 N90:N91 B3">
      <formula1>-1000000000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S96"/>
  <sheetViews>
    <sheetView zoomScaleNormal="100" workbookViewId="0">
      <pane xSplit="1" ySplit="4" topLeftCell="B8" activePane="bottomRight" state="frozen"/>
      <selection pane="topRight" activeCell="B1" sqref="B1"/>
      <selection pane="bottomLeft" activeCell="A5" sqref="A5"/>
      <selection pane="bottomRight" activeCell="R1" sqref="R1"/>
    </sheetView>
  </sheetViews>
  <sheetFormatPr defaultColWidth="8.7109375" defaultRowHeight="15" x14ac:dyDescent="0.25"/>
  <cols>
    <col min="1" max="1" width="39.5703125" style="136" customWidth="1"/>
    <col min="2" max="5" width="12.42578125" style="134" customWidth="1"/>
    <col min="6" max="6" width="10.42578125" style="137" customWidth="1"/>
    <col min="7" max="10" width="12.42578125" style="134" customWidth="1"/>
    <col min="11" max="11" width="10.42578125" style="137" customWidth="1"/>
    <col min="12" max="15" width="12.42578125" style="134" customWidth="1"/>
    <col min="16" max="16" width="10.140625" style="137" customWidth="1"/>
    <col min="17" max="256" width="8" style="133" customWidth="1"/>
    <col min="257" max="16384" width="8.7109375" style="133"/>
  </cols>
  <sheetData>
    <row r="1" spans="1:19" ht="15.75" customHeight="1" x14ac:dyDescent="0.25">
      <c r="A1" s="591"/>
      <c r="B1" s="267" t="s">
        <v>122</v>
      </c>
      <c r="C1" s="267" t="s">
        <v>123</v>
      </c>
      <c r="D1" s="267" t="s">
        <v>124</v>
      </c>
      <c r="E1" s="267" t="s">
        <v>125</v>
      </c>
      <c r="F1" s="267" t="s">
        <v>126</v>
      </c>
      <c r="G1" s="267" t="s">
        <v>127</v>
      </c>
      <c r="H1" s="267" t="s">
        <v>128</v>
      </c>
      <c r="I1" s="267" t="s">
        <v>129</v>
      </c>
      <c r="J1" s="267" t="s">
        <v>130</v>
      </c>
      <c r="K1" s="267" t="s">
        <v>131</v>
      </c>
      <c r="L1" s="267" t="s">
        <v>132</v>
      </c>
      <c r="M1" s="267" t="s">
        <v>133</v>
      </c>
      <c r="N1" s="267" t="s">
        <v>134</v>
      </c>
      <c r="O1" s="267" t="s">
        <v>135</v>
      </c>
      <c r="P1" s="267" t="s">
        <v>136</v>
      </c>
      <c r="Q1" s="198" t="s">
        <v>195</v>
      </c>
      <c r="R1" s="510">
        <v>43739</v>
      </c>
    </row>
    <row r="2" spans="1:19" ht="15.75" customHeight="1" thickBot="1" x14ac:dyDescent="0.3">
      <c r="A2" s="59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R2" s="133">
        <f>IF(Date="","XXX",Date)</f>
        <v>43739</v>
      </c>
    </row>
    <row r="3" spans="1:19" ht="15" customHeight="1" x14ac:dyDescent="0.25">
      <c r="A3" s="593"/>
      <c r="B3" s="589" t="str">
        <f>YEAR(Test_date)&amp;" год"</f>
        <v>2019 год</v>
      </c>
      <c r="C3" s="581"/>
      <c r="D3" s="581"/>
      <c r="E3" s="590"/>
      <c r="F3" s="583" t="str">
        <f>B3</f>
        <v>2019 год</v>
      </c>
      <c r="G3" s="580" t="str">
        <f>(LEFT(B3,4)+1)&amp;" год"</f>
        <v>2020 год</v>
      </c>
      <c r="H3" s="581"/>
      <c r="I3" s="581"/>
      <c r="J3" s="582"/>
      <c r="K3" s="583" t="str">
        <f>G3</f>
        <v>2020 год</v>
      </c>
      <c r="L3" s="580" t="str">
        <f>(LEFT(G3,4)+1)&amp;" год"</f>
        <v>2021 год</v>
      </c>
      <c r="M3" s="581"/>
      <c r="N3" s="581"/>
      <c r="O3" s="582"/>
      <c r="P3" s="583" t="str">
        <f>L3</f>
        <v>2021 год</v>
      </c>
    </row>
    <row r="4" spans="1:19" s="134" customFormat="1" ht="28.5" customHeight="1" thickBot="1" x14ac:dyDescent="0.3">
      <c r="A4" s="594"/>
      <c r="B4" s="505">
        <v>1</v>
      </c>
      <c r="C4" s="506">
        <v>2</v>
      </c>
      <c r="D4" s="506">
        <v>3</v>
      </c>
      <c r="E4" s="507">
        <v>4</v>
      </c>
      <c r="F4" s="584"/>
      <c r="G4" s="508">
        <v>1</v>
      </c>
      <c r="H4" s="506">
        <v>2</v>
      </c>
      <c r="I4" s="506">
        <v>3</v>
      </c>
      <c r="J4" s="509">
        <v>4</v>
      </c>
      <c r="K4" s="584"/>
      <c r="L4" s="508">
        <v>1</v>
      </c>
      <c r="M4" s="506">
        <v>2</v>
      </c>
      <c r="N4" s="506">
        <v>3</v>
      </c>
      <c r="O4" s="509">
        <v>4</v>
      </c>
      <c r="P4" s="584"/>
    </row>
    <row r="5" spans="1:19" ht="15" customHeight="1" x14ac:dyDescent="0.25">
      <c r="A5" s="309" t="s">
        <v>5</v>
      </c>
      <c r="B5" s="310"/>
      <c r="C5" s="310"/>
      <c r="D5" s="310"/>
      <c r="E5" s="310"/>
      <c r="F5" s="311"/>
      <c r="G5" s="310"/>
      <c r="H5" s="310"/>
      <c r="I5" s="310"/>
      <c r="J5" s="310"/>
      <c r="K5" s="311"/>
      <c r="L5" s="310"/>
      <c r="M5" s="310"/>
      <c r="N5" s="310"/>
      <c r="O5" s="310"/>
      <c r="P5" s="312"/>
    </row>
    <row r="6" spans="1:19" ht="15" customHeight="1" x14ac:dyDescent="0.25">
      <c r="A6" s="295" t="s">
        <v>180</v>
      </c>
      <c r="B6" s="296"/>
      <c r="C6" s="138"/>
      <c r="D6" s="138"/>
      <c r="E6" s="297"/>
      <c r="F6" s="286"/>
      <c r="G6" s="296"/>
      <c r="H6" s="138"/>
      <c r="I6" s="138"/>
      <c r="J6" s="297"/>
      <c r="K6" s="286"/>
      <c r="L6" s="296"/>
      <c r="M6" s="138"/>
      <c r="N6" s="138"/>
      <c r="O6" s="297"/>
      <c r="P6" s="286"/>
    </row>
    <row r="7" spans="1:19" ht="15" customHeight="1" x14ac:dyDescent="0.25">
      <c r="A7" s="484" t="s">
        <v>171</v>
      </c>
      <c r="B7" s="298">
        <f t="shared" ref="B7:B11" ca="1" si="0">ROUND(INDIRECT("'3.Прогноз.С корректировкой Таб7'!"&amp;B$1&amp;$R7),3)</f>
        <v>0</v>
      </c>
      <c r="C7" s="388"/>
      <c r="D7" s="388"/>
      <c r="E7" s="389"/>
      <c r="F7" s="275"/>
      <c r="G7" s="390"/>
      <c r="H7" s="388"/>
      <c r="I7" s="388"/>
      <c r="J7" s="389"/>
      <c r="K7" s="275"/>
      <c r="L7" s="390"/>
      <c r="M7" s="388"/>
      <c r="N7" s="388"/>
      <c r="O7" s="389"/>
      <c r="P7" s="288"/>
      <c r="R7" s="391">
        <v>10</v>
      </c>
      <c r="S7" s="391"/>
    </row>
    <row r="8" spans="1:19" ht="15" customHeight="1" x14ac:dyDescent="0.25">
      <c r="A8" s="484" t="s">
        <v>172</v>
      </c>
      <c r="B8" s="298">
        <f t="shared" ca="1" si="0"/>
        <v>0</v>
      </c>
      <c r="C8" s="388"/>
      <c r="D8" s="388"/>
      <c r="E8" s="389"/>
      <c r="F8" s="275"/>
      <c r="G8" s="390"/>
      <c r="H8" s="388"/>
      <c r="I8" s="388"/>
      <c r="J8" s="389"/>
      <c r="K8" s="275"/>
      <c r="L8" s="390"/>
      <c r="M8" s="388"/>
      <c r="N8" s="388"/>
      <c r="O8" s="389"/>
      <c r="P8" s="277"/>
      <c r="R8" s="391">
        <f t="shared" ref="R8:R11" si="1">R7+S8</f>
        <v>11</v>
      </c>
      <c r="S8" s="391">
        <v>1</v>
      </c>
    </row>
    <row r="9" spans="1:19" ht="15" customHeight="1" x14ac:dyDescent="0.25">
      <c r="A9" s="484" t="s">
        <v>173</v>
      </c>
      <c r="B9" s="298">
        <f t="shared" ca="1" si="0"/>
        <v>0</v>
      </c>
      <c r="C9" s="388"/>
      <c r="D9" s="388"/>
      <c r="E9" s="389"/>
      <c r="F9" s="275"/>
      <c r="G9" s="390"/>
      <c r="H9" s="388"/>
      <c r="I9" s="388"/>
      <c r="J9" s="389"/>
      <c r="K9" s="275"/>
      <c r="L9" s="390"/>
      <c r="M9" s="388"/>
      <c r="N9" s="388"/>
      <c r="O9" s="389"/>
      <c r="P9" s="277"/>
      <c r="R9" s="391">
        <f t="shared" si="1"/>
        <v>12</v>
      </c>
      <c r="S9" s="391">
        <v>1</v>
      </c>
    </row>
    <row r="10" spans="1:19" ht="15" customHeight="1" x14ac:dyDescent="0.25">
      <c r="A10" s="484" t="s">
        <v>175</v>
      </c>
      <c r="B10" s="298">
        <f t="shared" ca="1" si="0"/>
        <v>0</v>
      </c>
      <c r="C10" s="388"/>
      <c r="D10" s="388"/>
      <c r="E10" s="389"/>
      <c r="F10" s="275"/>
      <c r="G10" s="390"/>
      <c r="H10" s="388"/>
      <c r="I10" s="388"/>
      <c r="J10" s="389"/>
      <c r="K10" s="275"/>
      <c r="L10" s="390"/>
      <c r="M10" s="388"/>
      <c r="N10" s="388"/>
      <c r="O10" s="389"/>
      <c r="P10" s="277"/>
      <c r="R10" s="391">
        <f t="shared" si="1"/>
        <v>13</v>
      </c>
      <c r="S10" s="391">
        <v>1</v>
      </c>
    </row>
    <row r="11" spans="1:19" ht="15" customHeight="1" x14ac:dyDescent="0.25">
      <c r="A11" s="484" t="s">
        <v>174</v>
      </c>
      <c r="B11" s="298">
        <f t="shared" ca="1" si="0"/>
        <v>0</v>
      </c>
      <c r="C11" s="388"/>
      <c r="D11" s="388"/>
      <c r="E11" s="389"/>
      <c r="F11" s="314"/>
      <c r="G11" s="390"/>
      <c r="H11" s="388"/>
      <c r="I11" s="388"/>
      <c r="J11" s="389"/>
      <c r="K11" s="314"/>
      <c r="L11" s="390"/>
      <c r="M11" s="388"/>
      <c r="N11" s="388"/>
      <c r="O11" s="389"/>
      <c r="P11" s="277"/>
      <c r="R11" s="391">
        <f t="shared" si="1"/>
        <v>14</v>
      </c>
      <c r="S11" s="391">
        <v>1</v>
      </c>
    </row>
    <row r="12" spans="1:19" ht="15" customHeight="1" x14ac:dyDescent="0.25">
      <c r="A12" s="308" t="s">
        <v>8</v>
      </c>
      <c r="B12" s="291"/>
      <c r="C12" s="291"/>
      <c r="D12" s="291"/>
      <c r="E12" s="291"/>
      <c r="F12" s="274"/>
      <c r="G12" s="291"/>
      <c r="H12" s="291"/>
      <c r="I12" s="291"/>
      <c r="J12" s="291"/>
      <c r="K12" s="274"/>
      <c r="L12" s="291"/>
      <c r="M12" s="291"/>
      <c r="N12" s="291"/>
      <c r="O12" s="291"/>
      <c r="P12" s="313"/>
      <c r="R12" s="391"/>
      <c r="S12" s="391"/>
    </row>
    <row r="13" spans="1:19" ht="15" customHeight="1" x14ac:dyDescent="0.25">
      <c r="A13" s="295" t="s">
        <v>180</v>
      </c>
      <c r="B13" s="299"/>
      <c r="C13" s="139"/>
      <c r="D13" s="138"/>
      <c r="E13" s="300"/>
      <c r="F13" s="286"/>
      <c r="G13" s="284"/>
      <c r="H13" s="139"/>
      <c r="I13" s="138"/>
      <c r="J13" s="281"/>
      <c r="K13" s="286"/>
      <c r="L13" s="284"/>
      <c r="M13" s="139"/>
      <c r="N13" s="138"/>
      <c r="O13" s="281"/>
      <c r="P13" s="286"/>
      <c r="R13" s="391"/>
      <c r="S13" s="391"/>
    </row>
    <row r="14" spans="1:19" ht="15" customHeight="1" x14ac:dyDescent="0.25">
      <c r="A14" s="484" t="s">
        <v>171</v>
      </c>
      <c r="B14" s="298">
        <f t="shared" ref="B14:E18" ca="1" si="2">ROUND(INDIRECT("'3.Прогноз.С корректировкой Таб7'!"&amp;B$1&amp;$R14),3)</f>
        <v>0</v>
      </c>
      <c r="C14" s="268">
        <f t="shared" ca="1" si="2"/>
        <v>0</v>
      </c>
      <c r="D14" s="268">
        <f t="shared" ca="1" si="2"/>
        <v>0</v>
      </c>
      <c r="E14" s="301">
        <f t="shared" ca="1" si="2"/>
        <v>0</v>
      </c>
      <c r="F14" s="290"/>
      <c r="G14" s="271">
        <f t="shared" ref="G14:J18" ca="1" si="3">ROUND(INDIRECT("'3.Прогноз.С корректировкой Таб7'!"&amp;G$1&amp;$R14),3)</f>
        <v>0</v>
      </c>
      <c r="H14" s="268">
        <f t="shared" ca="1" si="3"/>
        <v>0</v>
      </c>
      <c r="I14" s="268">
        <f t="shared" ca="1" si="3"/>
        <v>0</v>
      </c>
      <c r="J14" s="269">
        <f t="shared" ca="1" si="3"/>
        <v>0</v>
      </c>
      <c r="K14" s="290"/>
      <c r="L14" s="271">
        <f t="shared" ref="L14:O18" ca="1" si="4">ROUND(INDIRECT("'3.Прогноз.С корректировкой Таб7'!"&amp;L$1&amp;$R14),3)</f>
        <v>0</v>
      </c>
      <c r="M14" s="268">
        <f t="shared" ca="1" si="4"/>
        <v>0</v>
      </c>
      <c r="N14" s="268">
        <f t="shared" ca="1" si="4"/>
        <v>0</v>
      </c>
      <c r="O14" s="269">
        <f t="shared" ca="1" si="4"/>
        <v>0</v>
      </c>
      <c r="P14" s="276"/>
      <c r="R14" s="391">
        <v>16</v>
      </c>
      <c r="S14" s="391"/>
    </row>
    <row r="15" spans="1:19" ht="15" customHeight="1" x14ac:dyDescent="0.25">
      <c r="A15" s="484" t="s">
        <v>172</v>
      </c>
      <c r="B15" s="298">
        <f t="shared" ca="1" si="2"/>
        <v>0</v>
      </c>
      <c r="C15" s="268">
        <f t="shared" ca="1" si="2"/>
        <v>0</v>
      </c>
      <c r="D15" s="268">
        <f t="shared" ca="1" si="2"/>
        <v>0</v>
      </c>
      <c r="E15" s="301">
        <f t="shared" ca="1" si="2"/>
        <v>0</v>
      </c>
      <c r="F15" s="290"/>
      <c r="G15" s="271">
        <f t="shared" ca="1" si="3"/>
        <v>0</v>
      </c>
      <c r="H15" s="268">
        <f t="shared" ca="1" si="3"/>
        <v>0</v>
      </c>
      <c r="I15" s="268">
        <f t="shared" ca="1" si="3"/>
        <v>0</v>
      </c>
      <c r="J15" s="269">
        <f t="shared" ca="1" si="3"/>
        <v>0</v>
      </c>
      <c r="K15" s="290"/>
      <c r="L15" s="271">
        <f t="shared" ca="1" si="4"/>
        <v>0</v>
      </c>
      <c r="M15" s="268">
        <f t="shared" ca="1" si="4"/>
        <v>0</v>
      </c>
      <c r="N15" s="268">
        <f t="shared" ca="1" si="4"/>
        <v>0</v>
      </c>
      <c r="O15" s="269">
        <f t="shared" ca="1" si="4"/>
        <v>0</v>
      </c>
      <c r="P15" s="276"/>
      <c r="R15" s="391">
        <f>R14+S15</f>
        <v>23</v>
      </c>
      <c r="S15" s="391">
        <v>7</v>
      </c>
    </row>
    <row r="16" spans="1:19" ht="15" customHeight="1" x14ac:dyDescent="0.25">
      <c r="A16" s="484" t="s">
        <v>173</v>
      </c>
      <c r="B16" s="298">
        <f t="shared" ca="1" si="2"/>
        <v>0</v>
      </c>
      <c r="C16" s="268">
        <f t="shared" ca="1" si="2"/>
        <v>0</v>
      </c>
      <c r="D16" s="268">
        <f t="shared" ca="1" si="2"/>
        <v>0</v>
      </c>
      <c r="E16" s="301">
        <f t="shared" ca="1" si="2"/>
        <v>0</v>
      </c>
      <c r="F16" s="290"/>
      <c r="G16" s="271">
        <f t="shared" ca="1" si="3"/>
        <v>0</v>
      </c>
      <c r="H16" s="268">
        <f t="shared" ca="1" si="3"/>
        <v>0</v>
      </c>
      <c r="I16" s="268">
        <f t="shared" ca="1" si="3"/>
        <v>0</v>
      </c>
      <c r="J16" s="269">
        <f t="shared" ca="1" si="3"/>
        <v>0</v>
      </c>
      <c r="K16" s="290"/>
      <c r="L16" s="271">
        <f t="shared" ca="1" si="4"/>
        <v>0</v>
      </c>
      <c r="M16" s="268">
        <f t="shared" ca="1" si="4"/>
        <v>0</v>
      </c>
      <c r="N16" s="268">
        <f t="shared" ca="1" si="4"/>
        <v>0</v>
      </c>
      <c r="O16" s="269">
        <f t="shared" ca="1" si="4"/>
        <v>0</v>
      </c>
      <c r="P16" s="276"/>
      <c r="R16" s="391">
        <f t="shared" ref="R16:R18" si="5">R15+S16</f>
        <v>30</v>
      </c>
      <c r="S16" s="391">
        <v>7</v>
      </c>
    </row>
    <row r="17" spans="1:19" ht="15" customHeight="1" x14ac:dyDescent="0.25">
      <c r="A17" s="484" t="s">
        <v>175</v>
      </c>
      <c r="B17" s="298">
        <f t="shared" ca="1" si="2"/>
        <v>0</v>
      </c>
      <c r="C17" s="268">
        <f t="shared" ca="1" si="2"/>
        <v>0</v>
      </c>
      <c r="D17" s="268">
        <f t="shared" ca="1" si="2"/>
        <v>0</v>
      </c>
      <c r="E17" s="301">
        <f t="shared" ca="1" si="2"/>
        <v>0</v>
      </c>
      <c r="F17" s="290"/>
      <c r="G17" s="271">
        <f t="shared" ca="1" si="3"/>
        <v>0</v>
      </c>
      <c r="H17" s="268">
        <f t="shared" ca="1" si="3"/>
        <v>0</v>
      </c>
      <c r="I17" s="268">
        <f t="shared" ca="1" si="3"/>
        <v>0</v>
      </c>
      <c r="J17" s="269">
        <f t="shared" ca="1" si="3"/>
        <v>0</v>
      </c>
      <c r="K17" s="290"/>
      <c r="L17" s="271">
        <f t="shared" ca="1" si="4"/>
        <v>0</v>
      </c>
      <c r="M17" s="268">
        <f t="shared" ca="1" si="4"/>
        <v>0</v>
      </c>
      <c r="N17" s="268">
        <f t="shared" ca="1" si="4"/>
        <v>0</v>
      </c>
      <c r="O17" s="269">
        <f t="shared" ca="1" si="4"/>
        <v>0</v>
      </c>
      <c r="P17" s="276"/>
      <c r="R17" s="391">
        <f t="shared" si="5"/>
        <v>37</v>
      </c>
      <c r="S17" s="391">
        <v>7</v>
      </c>
    </row>
    <row r="18" spans="1:19" ht="15" customHeight="1" x14ac:dyDescent="0.25">
      <c r="A18" s="484" t="s">
        <v>174</v>
      </c>
      <c r="B18" s="298">
        <f t="shared" ca="1" si="2"/>
        <v>0</v>
      </c>
      <c r="C18" s="268">
        <f t="shared" ca="1" si="2"/>
        <v>0</v>
      </c>
      <c r="D18" s="268">
        <f t="shared" ca="1" si="2"/>
        <v>0</v>
      </c>
      <c r="E18" s="301">
        <f t="shared" ca="1" si="2"/>
        <v>0</v>
      </c>
      <c r="F18" s="290"/>
      <c r="G18" s="271">
        <f t="shared" ca="1" si="3"/>
        <v>0</v>
      </c>
      <c r="H18" s="268">
        <f t="shared" ca="1" si="3"/>
        <v>0</v>
      </c>
      <c r="I18" s="268">
        <f t="shared" ca="1" si="3"/>
        <v>0</v>
      </c>
      <c r="J18" s="269">
        <f t="shared" ca="1" si="3"/>
        <v>0</v>
      </c>
      <c r="K18" s="290"/>
      <c r="L18" s="271">
        <f t="shared" ca="1" si="4"/>
        <v>0</v>
      </c>
      <c r="M18" s="268">
        <f t="shared" ca="1" si="4"/>
        <v>0</v>
      </c>
      <c r="N18" s="268">
        <f t="shared" ca="1" si="4"/>
        <v>0</v>
      </c>
      <c r="O18" s="301">
        <f t="shared" ca="1" si="4"/>
        <v>0</v>
      </c>
      <c r="P18" s="276"/>
      <c r="R18" s="391">
        <f t="shared" si="5"/>
        <v>44</v>
      </c>
      <c r="S18" s="391">
        <v>7</v>
      </c>
    </row>
    <row r="19" spans="1:19" ht="15" customHeight="1" x14ac:dyDescent="0.25">
      <c r="A19" s="308" t="s">
        <v>121</v>
      </c>
      <c r="B19" s="493"/>
      <c r="C19" s="493"/>
      <c r="D19" s="493"/>
      <c r="E19" s="493"/>
      <c r="F19" s="494"/>
      <c r="G19" s="493"/>
      <c r="H19" s="493"/>
      <c r="I19" s="493"/>
      <c r="J19" s="493"/>
      <c r="K19" s="494"/>
      <c r="L19" s="493"/>
      <c r="M19" s="493"/>
      <c r="N19" s="493"/>
      <c r="O19" s="493"/>
      <c r="P19" s="313"/>
      <c r="R19" s="391"/>
      <c r="S19" s="391"/>
    </row>
    <row r="20" spans="1:19" ht="15" customHeight="1" x14ac:dyDescent="0.25">
      <c r="A20" s="295" t="s">
        <v>180</v>
      </c>
      <c r="B20" s="296"/>
      <c r="C20" s="138"/>
      <c r="D20" s="138"/>
      <c r="E20" s="297"/>
      <c r="F20" s="286"/>
      <c r="G20" s="283"/>
      <c r="H20" s="138"/>
      <c r="I20" s="138"/>
      <c r="J20" s="280"/>
      <c r="K20" s="286"/>
      <c r="L20" s="283"/>
      <c r="M20" s="138"/>
      <c r="N20" s="138"/>
      <c r="O20" s="280"/>
      <c r="P20" s="287"/>
      <c r="R20" s="391"/>
      <c r="S20" s="391"/>
    </row>
    <row r="21" spans="1:19" ht="15" customHeight="1" x14ac:dyDescent="0.25">
      <c r="A21" s="484" t="s">
        <v>171</v>
      </c>
      <c r="B21" s="298">
        <f t="shared" ref="B21:E25" ca="1" si="6">ROUND(INDIRECT("'3.Прогноз.С корректировкой Таб7'!"&amp;B$1&amp;$R21),3)</f>
        <v>0</v>
      </c>
      <c r="C21" s="268">
        <f t="shared" ca="1" si="6"/>
        <v>0</v>
      </c>
      <c r="D21" s="268">
        <f t="shared" ca="1" si="6"/>
        <v>0</v>
      </c>
      <c r="E21" s="301">
        <f t="shared" ca="1" si="6"/>
        <v>0</v>
      </c>
      <c r="F21" s="290"/>
      <c r="G21" s="271">
        <f t="shared" ref="G21:J25" ca="1" si="7">ROUND(INDIRECT("'3.Прогноз.С корректировкой Таб7'!"&amp;G$1&amp;$R21),3)</f>
        <v>0</v>
      </c>
      <c r="H21" s="268">
        <f t="shared" ca="1" si="7"/>
        <v>0</v>
      </c>
      <c r="I21" s="268">
        <f t="shared" ca="1" si="7"/>
        <v>0</v>
      </c>
      <c r="J21" s="269">
        <f t="shared" ca="1" si="7"/>
        <v>0</v>
      </c>
      <c r="K21" s="290"/>
      <c r="L21" s="271">
        <f t="shared" ref="L21:O25" ca="1" si="8">ROUND(INDIRECT("'3.Прогноз.С корректировкой Таб7'!"&amp;L$1&amp;$R21),3)</f>
        <v>0</v>
      </c>
      <c r="M21" s="268">
        <f t="shared" ca="1" si="8"/>
        <v>0</v>
      </c>
      <c r="N21" s="268">
        <f t="shared" ca="1" si="8"/>
        <v>0</v>
      </c>
      <c r="O21" s="269">
        <f t="shared" ca="1" si="8"/>
        <v>0</v>
      </c>
      <c r="P21" s="276"/>
      <c r="R21" s="391">
        <v>52</v>
      </c>
      <c r="S21" s="391"/>
    </row>
    <row r="22" spans="1:19" ht="15" customHeight="1" x14ac:dyDescent="0.25">
      <c r="A22" s="484" t="s">
        <v>172</v>
      </c>
      <c r="B22" s="298">
        <f t="shared" ca="1" si="6"/>
        <v>0</v>
      </c>
      <c r="C22" s="268">
        <f t="shared" ca="1" si="6"/>
        <v>0</v>
      </c>
      <c r="D22" s="268">
        <f t="shared" ca="1" si="6"/>
        <v>0</v>
      </c>
      <c r="E22" s="301">
        <f t="shared" ca="1" si="6"/>
        <v>0</v>
      </c>
      <c r="F22" s="290"/>
      <c r="G22" s="271">
        <f t="shared" ca="1" si="7"/>
        <v>0</v>
      </c>
      <c r="H22" s="268">
        <f t="shared" ca="1" si="7"/>
        <v>0</v>
      </c>
      <c r="I22" s="268">
        <f t="shared" ca="1" si="7"/>
        <v>0</v>
      </c>
      <c r="J22" s="269">
        <f t="shared" ca="1" si="7"/>
        <v>0</v>
      </c>
      <c r="K22" s="290"/>
      <c r="L22" s="271">
        <f t="shared" ca="1" si="8"/>
        <v>0</v>
      </c>
      <c r="M22" s="268">
        <f t="shared" ca="1" si="8"/>
        <v>0</v>
      </c>
      <c r="N22" s="268">
        <f t="shared" ca="1" si="8"/>
        <v>0</v>
      </c>
      <c r="O22" s="269">
        <f t="shared" ca="1" si="8"/>
        <v>0</v>
      </c>
      <c r="P22" s="276"/>
      <c r="R22" s="391">
        <f>R21+S22</f>
        <v>55</v>
      </c>
      <c r="S22" s="391">
        <v>3</v>
      </c>
    </row>
    <row r="23" spans="1:19" ht="15" customHeight="1" x14ac:dyDescent="0.25">
      <c r="A23" s="484" t="s">
        <v>173</v>
      </c>
      <c r="B23" s="298">
        <f t="shared" ca="1" si="6"/>
        <v>0</v>
      </c>
      <c r="C23" s="268">
        <f t="shared" ca="1" si="6"/>
        <v>0</v>
      </c>
      <c r="D23" s="268">
        <f t="shared" ca="1" si="6"/>
        <v>0</v>
      </c>
      <c r="E23" s="301">
        <f t="shared" ca="1" si="6"/>
        <v>0</v>
      </c>
      <c r="F23" s="290"/>
      <c r="G23" s="271">
        <f t="shared" ca="1" si="7"/>
        <v>0</v>
      </c>
      <c r="H23" s="268">
        <f t="shared" ca="1" si="7"/>
        <v>0</v>
      </c>
      <c r="I23" s="268">
        <f t="shared" ca="1" si="7"/>
        <v>0</v>
      </c>
      <c r="J23" s="269">
        <f t="shared" ca="1" si="7"/>
        <v>0</v>
      </c>
      <c r="K23" s="290"/>
      <c r="L23" s="271">
        <f t="shared" ca="1" si="8"/>
        <v>0</v>
      </c>
      <c r="M23" s="268">
        <f t="shared" ca="1" si="8"/>
        <v>0</v>
      </c>
      <c r="N23" s="268">
        <f t="shared" ca="1" si="8"/>
        <v>0</v>
      </c>
      <c r="O23" s="269">
        <f t="shared" ca="1" si="8"/>
        <v>0</v>
      </c>
      <c r="P23" s="276"/>
      <c r="R23" s="391">
        <f t="shared" ref="R23:R25" si="9">R22+S23</f>
        <v>58</v>
      </c>
      <c r="S23" s="391">
        <v>3</v>
      </c>
    </row>
    <row r="24" spans="1:19" ht="15" customHeight="1" x14ac:dyDescent="0.25">
      <c r="A24" s="484" t="s">
        <v>175</v>
      </c>
      <c r="B24" s="298">
        <f t="shared" ca="1" si="6"/>
        <v>0</v>
      </c>
      <c r="C24" s="268">
        <f t="shared" ca="1" si="6"/>
        <v>0</v>
      </c>
      <c r="D24" s="268">
        <f t="shared" ca="1" si="6"/>
        <v>0</v>
      </c>
      <c r="E24" s="301">
        <f t="shared" ca="1" si="6"/>
        <v>0</v>
      </c>
      <c r="F24" s="290"/>
      <c r="G24" s="271">
        <f t="shared" ca="1" si="7"/>
        <v>0</v>
      </c>
      <c r="H24" s="268">
        <f t="shared" ca="1" si="7"/>
        <v>0</v>
      </c>
      <c r="I24" s="268">
        <f t="shared" ca="1" si="7"/>
        <v>0</v>
      </c>
      <c r="J24" s="269">
        <f t="shared" ca="1" si="7"/>
        <v>0</v>
      </c>
      <c r="K24" s="290"/>
      <c r="L24" s="271">
        <f t="shared" ca="1" si="8"/>
        <v>0</v>
      </c>
      <c r="M24" s="268">
        <f t="shared" ca="1" si="8"/>
        <v>0</v>
      </c>
      <c r="N24" s="268">
        <f t="shared" ca="1" si="8"/>
        <v>0</v>
      </c>
      <c r="O24" s="269">
        <f t="shared" ca="1" si="8"/>
        <v>0</v>
      </c>
      <c r="P24" s="276"/>
      <c r="R24" s="391">
        <f t="shared" si="9"/>
        <v>61</v>
      </c>
      <c r="S24" s="391">
        <v>3</v>
      </c>
    </row>
    <row r="25" spans="1:19" ht="15" customHeight="1" x14ac:dyDescent="0.25">
      <c r="A25" s="484" t="s">
        <v>174</v>
      </c>
      <c r="B25" s="298">
        <f t="shared" ca="1" si="6"/>
        <v>0</v>
      </c>
      <c r="C25" s="268">
        <f t="shared" ca="1" si="6"/>
        <v>0</v>
      </c>
      <c r="D25" s="268">
        <f t="shared" ca="1" si="6"/>
        <v>0</v>
      </c>
      <c r="E25" s="301">
        <f t="shared" ca="1" si="6"/>
        <v>0</v>
      </c>
      <c r="F25" s="290"/>
      <c r="G25" s="271">
        <f t="shared" ca="1" si="7"/>
        <v>0</v>
      </c>
      <c r="H25" s="268">
        <f t="shared" ca="1" si="7"/>
        <v>0</v>
      </c>
      <c r="I25" s="268">
        <f t="shared" ca="1" si="7"/>
        <v>0</v>
      </c>
      <c r="J25" s="269">
        <f t="shared" ca="1" si="7"/>
        <v>0</v>
      </c>
      <c r="K25" s="290"/>
      <c r="L25" s="271">
        <f t="shared" ca="1" si="8"/>
        <v>0</v>
      </c>
      <c r="M25" s="268">
        <f t="shared" ca="1" si="8"/>
        <v>0</v>
      </c>
      <c r="N25" s="268">
        <f t="shared" ca="1" si="8"/>
        <v>0</v>
      </c>
      <c r="O25" s="269">
        <f t="shared" ca="1" si="8"/>
        <v>0</v>
      </c>
      <c r="P25" s="276"/>
      <c r="R25" s="391">
        <f t="shared" si="9"/>
        <v>64</v>
      </c>
      <c r="S25" s="391">
        <v>3</v>
      </c>
    </row>
    <row r="26" spans="1:19" ht="15" customHeight="1" x14ac:dyDescent="0.25">
      <c r="A26" s="308" t="s">
        <v>120</v>
      </c>
      <c r="B26" s="493"/>
      <c r="C26" s="493"/>
      <c r="D26" s="493"/>
      <c r="E26" s="493"/>
      <c r="F26" s="494"/>
      <c r="G26" s="493"/>
      <c r="H26" s="493"/>
      <c r="I26" s="493"/>
      <c r="J26" s="493"/>
      <c r="K26" s="494"/>
      <c r="L26" s="493"/>
      <c r="M26" s="493"/>
      <c r="N26" s="493"/>
      <c r="O26" s="493"/>
      <c r="P26" s="313"/>
      <c r="R26" s="391"/>
      <c r="S26" s="391"/>
    </row>
    <row r="27" spans="1:19" ht="15" customHeight="1" x14ac:dyDescent="0.25">
      <c r="A27" s="295" t="s">
        <v>180</v>
      </c>
      <c r="B27" s="296"/>
      <c r="C27" s="138"/>
      <c r="D27" s="138"/>
      <c r="E27" s="297"/>
      <c r="F27" s="286"/>
      <c r="G27" s="283"/>
      <c r="H27" s="138"/>
      <c r="I27" s="138"/>
      <c r="J27" s="280"/>
      <c r="K27" s="286"/>
      <c r="L27" s="283"/>
      <c r="M27" s="138"/>
      <c r="N27" s="138"/>
      <c r="O27" s="280"/>
      <c r="P27" s="286"/>
      <c r="R27" s="391"/>
      <c r="S27" s="391"/>
    </row>
    <row r="28" spans="1:19" ht="15" customHeight="1" x14ac:dyDescent="0.25">
      <c r="A28" s="484" t="s">
        <v>171</v>
      </c>
      <c r="B28" s="495"/>
      <c r="C28" s="496"/>
      <c r="D28" s="496"/>
      <c r="E28" s="497"/>
      <c r="F28" s="290"/>
      <c r="G28" s="498"/>
      <c r="H28" s="496"/>
      <c r="I28" s="496"/>
      <c r="J28" s="499"/>
      <c r="K28" s="290"/>
      <c r="L28" s="498"/>
      <c r="M28" s="496"/>
      <c r="N28" s="496"/>
      <c r="O28" s="499"/>
      <c r="P28" s="276"/>
      <c r="R28" s="391"/>
      <c r="S28" s="391"/>
    </row>
    <row r="29" spans="1:19" ht="15" customHeight="1" x14ac:dyDescent="0.25">
      <c r="A29" s="484" t="s">
        <v>172</v>
      </c>
      <c r="B29" s="495"/>
      <c r="C29" s="496"/>
      <c r="D29" s="496"/>
      <c r="E29" s="497"/>
      <c r="F29" s="290"/>
      <c r="G29" s="498"/>
      <c r="H29" s="496"/>
      <c r="I29" s="496"/>
      <c r="J29" s="499"/>
      <c r="K29" s="290"/>
      <c r="L29" s="498"/>
      <c r="M29" s="496"/>
      <c r="N29" s="496"/>
      <c r="O29" s="499"/>
      <c r="P29" s="276"/>
      <c r="R29" s="391"/>
      <c r="S29" s="391"/>
    </row>
    <row r="30" spans="1:19" ht="15" customHeight="1" x14ac:dyDescent="0.25">
      <c r="A30" s="484" t="s">
        <v>173</v>
      </c>
      <c r="B30" s="495"/>
      <c r="C30" s="496"/>
      <c r="D30" s="496"/>
      <c r="E30" s="497"/>
      <c r="F30" s="290"/>
      <c r="G30" s="498"/>
      <c r="H30" s="496"/>
      <c r="I30" s="496"/>
      <c r="J30" s="499"/>
      <c r="K30" s="290"/>
      <c r="L30" s="498"/>
      <c r="M30" s="496"/>
      <c r="N30" s="496"/>
      <c r="O30" s="499"/>
      <c r="P30" s="276"/>
      <c r="R30" s="391"/>
      <c r="S30" s="391"/>
    </row>
    <row r="31" spans="1:19" ht="15" customHeight="1" x14ac:dyDescent="0.25">
      <c r="A31" s="484" t="s">
        <v>175</v>
      </c>
      <c r="B31" s="495"/>
      <c r="C31" s="496"/>
      <c r="D31" s="496"/>
      <c r="E31" s="497"/>
      <c r="F31" s="290"/>
      <c r="G31" s="498"/>
      <c r="H31" s="496"/>
      <c r="I31" s="496"/>
      <c r="J31" s="499"/>
      <c r="K31" s="290"/>
      <c r="L31" s="498"/>
      <c r="M31" s="496"/>
      <c r="N31" s="496"/>
      <c r="O31" s="499"/>
      <c r="P31" s="276"/>
      <c r="R31" s="391"/>
      <c r="S31" s="391"/>
    </row>
    <row r="32" spans="1:19" ht="15" customHeight="1" x14ac:dyDescent="0.25">
      <c r="A32" s="484" t="s">
        <v>174</v>
      </c>
      <c r="B32" s="495"/>
      <c r="C32" s="496"/>
      <c r="D32" s="496"/>
      <c r="E32" s="497"/>
      <c r="F32" s="290"/>
      <c r="G32" s="498"/>
      <c r="H32" s="496"/>
      <c r="I32" s="496"/>
      <c r="J32" s="499"/>
      <c r="K32" s="290"/>
      <c r="L32" s="498"/>
      <c r="M32" s="496"/>
      <c r="N32" s="496"/>
      <c r="O32" s="499"/>
      <c r="P32" s="276"/>
      <c r="R32" s="391"/>
      <c r="S32" s="391"/>
    </row>
    <row r="33" spans="1:19" ht="15" customHeight="1" x14ac:dyDescent="0.25">
      <c r="A33" s="308" t="s">
        <v>119</v>
      </c>
      <c r="B33" s="493"/>
      <c r="C33" s="493"/>
      <c r="D33" s="493"/>
      <c r="E33" s="493"/>
      <c r="F33" s="494"/>
      <c r="G33" s="493"/>
      <c r="H33" s="493"/>
      <c r="I33" s="493"/>
      <c r="J33" s="493"/>
      <c r="K33" s="494"/>
      <c r="L33" s="493"/>
      <c r="M33" s="493"/>
      <c r="N33" s="493"/>
      <c r="O33" s="493"/>
      <c r="P33" s="313"/>
      <c r="R33" s="391"/>
      <c r="S33" s="391"/>
    </row>
    <row r="34" spans="1:19" ht="15" customHeight="1" x14ac:dyDescent="0.25">
      <c r="A34" s="295" t="s">
        <v>180</v>
      </c>
      <c r="B34" s="296"/>
      <c r="C34" s="138"/>
      <c r="D34" s="138"/>
      <c r="E34" s="297"/>
      <c r="F34" s="286"/>
      <c r="G34" s="283"/>
      <c r="H34" s="138"/>
      <c r="I34" s="138"/>
      <c r="J34" s="280"/>
      <c r="K34" s="286"/>
      <c r="L34" s="283"/>
      <c r="M34" s="138"/>
      <c r="N34" s="138"/>
      <c r="O34" s="280"/>
      <c r="P34" s="287"/>
      <c r="R34" s="391"/>
      <c r="S34" s="391"/>
    </row>
    <row r="35" spans="1:19" ht="15" customHeight="1" x14ac:dyDescent="0.25">
      <c r="A35" s="484" t="s">
        <v>171</v>
      </c>
      <c r="B35" s="298">
        <f t="shared" ref="B35:E39" ca="1" si="10">ROUND(INDIRECT("'3.Прогноз.С корректировкой Таб7'!"&amp;B$1&amp;$R35),3)</f>
        <v>0</v>
      </c>
      <c r="C35" s="268">
        <f t="shared" ca="1" si="10"/>
        <v>0</v>
      </c>
      <c r="D35" s="268">
        <f t="shared" ca="1" si="10"/>
        <v>0</v>
      </c>
      <c r="E35" s="301">
        <f t="shared" ca="1" si="10"/>
        <v>0</v>
      </c>
      <c r="F35" s="290"/>
      <c r="G35" s="271">
        <f t="shared" ref="G35:J39" ca="1" si="11">ROUND(INDIRECT("'3.Прогноз.С корректировкой Таб7'!"&amp;G$1&amp;$R35),3)</f>
        <v>0</v>
      </c>
      <c r="H35" s="268">
        <f t="shared" ca="1" si="11"/>
        <v>0</v>
      </c>
      <c r="I35" s="268">
        <f t="shared" ca="1" si="11"/>
        <v>0</v>
      </c>
      <c r="J35" s="269">
        <f t="shared" ca="1" si="11"/>
        <v>0</v>
      </c>
      <c r="K35" s="290"/>
      <c r="L35" s="271">
        <f t="shared" ref="L35:O39" ca="1" si="12">ROUND(INDIRECT("'3.Прогноз.С корректировкой Таб7'!"&amp;L$1&amp;$R35),3)</f>
        <v>0</v>
      </c>
      <c r="M35" s="268">
        <f t="shared" ca="1" si="12"/>
        <v>0</v>
      </c>
      <c r="N35" s="268">
        <f t="shared" ca="1" si="12"/>
        <v>0</v>
      </c>
      <c r="O35" s="269">
        <f t="shared" ca="1" si="12"/>
        <v>0</v>
      </c>
      <c r="P35" s="276"/>
      <c r="R35" s="391">
        <v>80</v>
      </c>
      <c r="S35" s="391"/>
    </row>
    <row r="36" spans="1:19" ht="15" customHeight="1" x14ac:dyDescent="0.25">
      <c r="A36" s="484" t="s">
        <v>172</v>
      </c>
      <c r="B36" s="298">
        <f t="shared" ca="1" si="10"/>
        <v>0</v>
      </c>
      <c r="C36" s="268">
        <f t="shared" ca="1" si="10"/>
        <v>0</v>
      </c>
      <c r="D36" s="268">
        <f t="shared" ca="1" si="10"/>
        <v>0</v>
      </c>
      <c r="E36" s="301">
        <f t="shared" ca="1" si="10"/>
        <v>0</v>
      </c>
      <c r="F36" s="290"/>
      <c r="G36" s="271">
        <f t="shared" ca="1" si="11"/>
        <v>0</v>
      </c>
      <c r="H36" s="268">
        <f t="shared" ca="1" si="11"/>
        <v>0</v>
      </c>
      <c r="I36" s="268">
        <f t="shared" ca="1" si="11"/>
        <v>0</v>
      </c>
      <c r="J36" s="269">
        <f t="shared" ca="1" si="11"/>
        <v>0</v>
      </c>
      <c r="K36" s="290"/>
      <c r="L36" s="271">
        <f t="shared" ca="1" si="12"/>
        <v>0</v>
      </c>
      <c r="M36" s="268">
        <f t="shared" ca="1" si="12"/>
        <v>0</v>
      </c>
      <c r="N36" s="268">
        <f t="shared" ca="1" si="12"/>
        <v>0</v>
      </c>
      <c r="O36" s="269">
        <f t="shared" ca="1" si="12"/>
        <v>0</v>
      </c>
      <c r="P36" s="276"/>
      <c r="R36" s="391">
        <f t="shared" ref="R36:R39" si="13">R35+S36</f>
        <v>83</v>
      </c>
      <c r="S36" s="391">
        <v>3</v>
      </c>
    </row>
    <row r="37" spans="1:19" ht="15" customHeight="1" x14ac:dyDescent="0.25">
      <c r="A37" s="484" t="s">
        <v>173</v>
      </c>
      <c r="B37" s="298">
        <f t="shared" ca="1" si="10"/>
        <v>0</v>
      </c>
      <c r="C37" s="268">
        <f t="shared" ca="1" si="10"/>
        <v>0</v>
      </c>
      <c r="D37" s="268">
        <f t="shared" ca="1" si="10"/>
        <v>0</v>
      </c>
      <c r="E37" s="301">
        <f t="shared" ca="1" si="10"/>
        <v>0</v>
      </c>
      <c r="F37" s="290"/>
      <c r="G37" s="271">
        <f t="shared" ca="1" si="11"/>
        <v>0</v>
      </c>
      <c r="H37" s="268">
        <f t="shared" ca="1" si="11"/>
        <v>0</v>
      </c>
      <c r="I37" s="268">
        <f t="shared" ca="1" si="11"/>
        <v>0</v>
      </c>
      <c r="J37" s="269">
        <f t="shared" ca="1" si="11"/>
        <v>0</v>
      </c>
      <c r="K37" s="290"/>
      <c r="L37" s="271">
        <f t="shared" ca="1" si="12"/>
        <v>0</v>
      </c>
      <c r="M37" s="268">
        <f t="shared" ca="1" si="12"/>
        <v>0</v>
      </c>
      <c r="N37" s="268">
        <f t="shared" ca="1" si="12"/>
        <v>0</v>
      </c>
      <c r="O37" s="269">
        <f t="shared" ca="1" si="12"/>
        <v>0</v>
      </c>
      <c r="P37" s="276"/>
      <c r="R37" s="391">
        <f t="shared" si="13"/>
        <v>86</v>
      </c>
      <c r="S37" s="391">
        <v>3</v>
      </c>
    </row>
    <row r="38" spans="1:19" ht="15" customHeight="1" x14ac:dyDescent="0.25">
      <c r="A38" s="484" t="s">
        <v>175</v>
      </c>
      <c r="B38" s="298">
        <f t="shared" ca="1" si="10"/>
        <v>0</v>
      </c>
      <c r="C38" s="268">
        <f t="shared" ca="1" si="10"/>
        <v>0</v>
      </c>
      <c r="D38" s="268">
        <f t="shared" ca="1" si="10"/>
        <v>0</v>
      </c>
      <c r="E38" s="301">
        <f t="shared" ca="1" si="10"/>
        <v>0</v>
      </c>
      <c r="F38" s="290"/>
      <c r="G38" s="271">
        <f t="shared" ca="1" si="11"/>
        <v>0</v>
      </c>
      <c r="H38" s="268">
        <f t="shared" ca="1" si="11"/>
        <v>0</v>
      </c>
      <c r="I38" s="268">
        <f t="shared" ca="1" si="11"/>
        <v>0</v>
      </c>
      <c r="J38" s="269">
        <f t="shared" ca="1" si="11"/>
        <v>0</v>
      </c>
      <c r="K38" s="290"/>
      <c r="L38" s="271">
        <f t="shared" ca="1" si="12"/>
        <v>0</v>
      </c>
      <c r="M38" s="268">
        <f t="shared" ca="1" si="12"/>
        <v>0</v>
      </c>
      <c r="N38" s="268">
        <f t="shared" ca="1" si="12"/>
        <v>0</v>
      </c>
      <c r="O38" s="269">
        <f t="shared" ca="1" si="12"/>
        <v>0</v>
      </c>
      <c r="P38" s="276"/>
      <c r="R38" s="391">
        <f t="shared" si="13"/>
        <v>89</v>
      </c>
      <c r="S38" s="391">
        <v>3</v>
      </c>
    </row>
    <row r="39" spans="1:19" ht="15" customHeight="1" x14ac:dyDescent="0.25">
      <c r="A39" s="484" t="s">
        <v>174</v>
      </c>
      <c r="B39" s="298">
        <f t="shared" ca="1" si="10"/>
        <v>0</v>
      </c>
      <c r="C39" s="268">
        <f t="shared" ca="1" si="10"/>
        <v>0</v>
      </c>
      <c r="D39" s="268">
        <f t="shared" ca="1" si="10"/>
        <v>0</v>
      </c>
      <c r="E39" s="301">
        <f t="shared" ca="1" si="10"/>
        <v>0</v>
      </c>
      <c r="F39" s="290"/>
      <c r="G39" s="271">
        <f t="shared" ca="1" si="11"/>
        <v>0</v>
      </c>
      <c r="H39" s="268">
        <f t="shared" ca="1" si="11"/>
        <v>0</v>
      </c>
      <c r="I39" s="268">
        <f t="shared" ca="1" si="11"/>
        <v>0</v>
      </c>
      <c r="J39" s="269">
        <f t="shared" ca="1" si="11"/>
        <v>0</v>
      </c>
      <c r="K39" s="290"/>
      <c r="L39" s="271">
        <f t="shared" ca="1" si="12"/>
        <v>0</v>
      </c>
      <c r="M39" s="268">
        <f t="shared" ca="1" si="12"/>
        <v>0</v>
      </c>
      <c r="N39" s="268">
        <f t="shared" ca="1" si="12"/>
        <v>0</v>
      </c>
      <c r="O39" s="269">
        <f t="shared" ca="1" si="12"/>
        <v>0</v>
      </c>
      <c r="P39" s="276"/>
      <c r="R39" s="391">
        <f t="shared" si="13"/>
        <v>92</v>
      </c>
      <c r="S39" s="391">
        <v>3</v>
      </c>
    </row>
    <row r="40" spans="1:19" ht="15" customHeight="1" x14ac:dyDescent="0.25">
      <c r="A40" s="315" t="s">
        <v>118</v>
      </c>
      <c r="B40" s="493"/>
      <c r="C40" s="493"/>
      <c r="D40" s="493"/>
      <c r="E40" s="493"/>
      <c r="F40" s="494"/>
      <c r="G40" s="493"/>
      <c r="H40" s="493"/>
      <c r="I40" s="493"/>
      <c r="J40" s="493"/>
      <c r="K40" s="494"/>
      <c r="L40" s="493"/>
      <c r="M40" s="493"/>
      <c r="N40" s="493"/>
      <c r="O40" s="493"/>
      <c r="P40" s="313"/>
      <c r="R40" s="391"/>
      <c r="S40" s="391"/>
    </row>
    <row r="41" spans="1:19" ht="15" customHeight="1" x14ac:dyDescent="0.25">
      <c r="A41" s="295" t="s">
        <v>180</v>
      </c>
      <c r="B41" s="296"/>
      <c r="C41" s="138"/>
      <c r="D41" s="138"/>
      <c r="E41" s="297"/>
      <c r="F41" s="286"/>
      <c r="G41" s="283"/>
      <c r="H41" s="138"/>
      <c r="I41" s="138"/>
      <c r="J41" s="280"/>
      <c r="K41" s="286"/>
      <c r="L41" s="283"/>
      <c r="M41" s="138"/>
      <c r="N41" s="138"/>
      <c r="O41" s="280"/>
      <c r="P41" s="287"/>
      <c r="R41" s="391"/>
      <c r="S41" s="391"/>
    </row>
    <row r="42" spans="1:19" ht="15" customHeight="1" x14ac:dyDescent="0.25">
      <c r="A42" s="484" t="s">
        <v>171</v>
      </c>
      <c r="B42" s="298">
        <f t="shared" ref="B42:E46" ca="1" si="14">ROUND(INDIRECT("'3.Прогноз.С корректировкой Таб7'!"&amp;B$1&amp;$R42),3)</f>
        <v>0</v>
      </c>
      <c r="C42" s="268">
        <f t="shared" ca="1" si="14"/>
        <v>0</v>
      </c>
      <c r="D42" s="268">
        <f t="shared" ca="1" si="14"/>
        <v>0</v>
      </c>
      <c r="E42" s="301">
        <f t="shared" ca="1" si="14"/>
        <v>0</v>
      </c>
      <c r="F42" s="290"/>
      <c r="G42" s="271">
        <f t="shared" ref="G42:J46" ca="1" si="15">ROUND(INDIRECT("'3.Прогноз.С корректировкой Таб7'!"&amp;G$1&amp;$R42),3)</f>
        <v>0</v>
      </c>
      <c r="H42" s="268">
        <f t="shared" ca="1" si="15"/>
        <v>0</v>
      </c>
      <c r="I42" s="268">
        <f t="shared" ca="1" si="15"/>
        <v>0</v>
      </c>
      <c r="J42" s="269">
        <f t="shared" ca="1" si="15"/>
        <v>0</v>
      </c>
      <c r="K42" s="290"/>
      <c r="L42" s="271">
        <f t="shared" ref="L42:O46" ca="1" si="16">ROUND(INDIRECT("'3.Прогноз.С корректировкой Таб7'!"&amp;L$1&amp;$R42),3)</f>
        <v>0</v>
      </c>
      <c r="M42" s="268">
        <f t="shared" ca="1" si="16"/>
        <v>0</v>
      </c>
      <c r="N42" s="268">
        <f t="shared" ca="1" si="16"/>
        <v>0</v>
      </c>
      <c r="O42" s="269">
        <f t="shared" ca="1" si="16"/>
        <v>0</v>
      </c>
      <c r="P42" s="276"/>
      <c r="R42" s="391">
        <v>96</v>
      </c>
      <c r="S42" s="391"/>
    </row>
    <row r="43" spans="1:19" ht="15" customHeight="1" x14ac:dyDescent="0.25">
      <c r="A43" s="484" t="s">
        <v>172</v>
      </c>
      <c r="B43" s="298">
        <f t="shared" ca="1" si="14"/>
        <v>0</v>
      </c>
      <c r="C43" s="268">
        <f t="shared" ca="1" si="14"/>
        <v>0</v>
      </c>
      <c r="D43" s="268">
        <f t="shared" ca="1" si="14"/>
        <v>0</v>
      </c>
      <c r="E43" s="301">
        <f t="shared" ca="1" si="14"/>
        <v>0</v>
      </c>
      <c r="F43" s="290"/>
      <c r="G43" s="271">
        <f t="shared" ca="1" si="15"/>
        <v>0</v>
      </c>
      <c r="H43" s="268">
        <f t="shared" ca="1" si="15"/>
        <v>0</v>
      </c>
      <c r="I43" s="268">
        <f t="shared" ca="1" si="15"/>
        <v>0</v>
      </c>
      <c r="J43" s="269">
        <f t="shared" ca="1" si="15"/>
        <v>0</v>
      </c>
      <c r="K43" s="290"/>
      <c r="L43" s="271">
        <f t="shared" ca="1" si="16"/>
        <v>0</v>
      </c>
      <c r="M43" s="268">
        <f t="shared" ca="1" si="16"/>
        <v>0</v>
      </c>
      <c r="N43" s="268">
        <f t="shared" ca="1" si="16"/>
        <v>0</v>
      </c>
      <c r="O43" s="269">
        <f t="shared" ca="1" si="16"/>
        <v>0</v>
      </c>
      <c r="P43" s="276"/>
      <c r="R43" s="391">
        <f t="shared" ref="R43:R46" si="17">R42+S43</f>
        <v>99</v>
      </c>
      <c r="S43" s="391">
        <v>3</v>
      </c>
    </row>
    <row r="44" spans="1:19" ht="15" customHeight="1" x14ac:dyDescent="0.25">
      <c r="A44" s="484" t="s">
        <v>173</v>
      </c>
      <c r="B44" s="298">
        <f t="shared" ca="1" si="14"/>
        <v>0</v>
      </c>
      <c r="C44" s="268">
        <f t="shared" ca="1" si="14"/>
        <v>0</v>
      </c>
      <c r="D44" s="268">
        <f t="shared" ca="1" si="14"/>
        <v>0</v>
      </c>
      <c r="E44" s="301">
        <f t="shared" ca="1" si="14"/>
        <v>0</v>
      </c>
      <c r="F44" s="290"/>
      <c r="G44" s="271">
        <f t="shared" ca="1" si="15"/>
        <v>0</v>
      </c>
      <c r="H44" s="268">
        <f t="shared" ca="1" si="15"/>
        <v>0</v>
      </c>
      <c r="I44" s="268">
        <f t="shared" ca="1" si="15"/>
        <v>0</v>
      </c>
      <c r="J44" s="269">
        <f t="shared" ca="1" si="15"/>
        <v>0</v>
      </c>
      <c r="K44" s="290"/>
      <c r="L44" s="271">
        <f t="shared" ca="1" si="16"/>
        <v>0</v>
      </c>
      <c r="M44" s="268">
        <f t="shared" ca="1" si="16"/>
        <v>0</v>
      </c>
      <c r="N44" s="268">
        <f t="shared" ca="1" si="16"/>
        <v>0</v>
      </c>
      <c r="O44" s="269">
        <f t="shared" ca="1" si="16"/>
        <v>0</v>
      </c>
      <c r="P44" s="276"/>
      <c r="R44" s="391">
        <f t="shared" si="17"/>
        <v>102</v>
      </c>
      <c r="S44" s="391">
        <v>3</v>
      </c>
    </row>
    <row r="45" spans="1:19" ht="15" customHeight="1" x14ac:dyDescent="0.25">
      <c r="A45" s="484" t="s">
        <v>175</v>
      </c>
      <c r="B45" s="298">
        <f t="shared" ca="1" si="14"/>
        <v>0</v>
      </c>
      <c r="C45" s="268">
        <f t="shared" ca="1" si="14"/>
        <v>0</v>
      </c>
      <c r="D45" s="268">
        <f t="shared" ca="1" si="14"/>
        <v>0</v>
      </c>
      <c r="E45" s="301">
        <f t="shared" ca="1" si="14"/>
        <v>0</v>
      </c>
      <c r="F45" s="290"/>
      <c r="G45" s="271">
        <f t="shared" ca="1" si="15"/>
        <v>0</v>
      </c>
      <c r="H45" s="268">
        <f t="shared" ca="1" si="15"/>
        <v>0</v>
      </c>
      <c r="I45" s="268">
        <f t="shared" ca="1" si="15"/>
        <v>0</v>
      </c>
      <c r="J45" s="269">
        <f t="shared" ca="1" si="15"/>
        <v>0</v>
      </c>
      <c r="K45" s="290"/>
      <c r="L45" s="271">
        <f t="shared" ca="1" si="16"/>
        <v>0</v>
      </c>
      <c r="M45" s="268">
        <f t="shared" ca="1" si="16"/>
        <v>0</v>
      </c>
      <c r="N45" s="268">
        <f t="shared" ca="1" si="16"/>
        <v>0</v>
      </c>
      <c r="O45" s="269">
        <f t="shared" ca="1" si="16"/>
        <v>0</v>
      </c>
      <c r="P45" s="276"/>
      <c r="R45" s="391">
        <f t="shared" si="17"/>
        <v>105</v>
      </c>
      <c r="S45" s="391">
        <v>3</v>
      </c>
    </row>
    <row r="46" spans="1:19" ht="15" customHeight="1" x14ac:dyDescent="0.25">
      <c r="A46" s="484" t="s">
        <v>174</v>
      </c>
      <c r="B46" s="298">
        <f t="shared" ca="1" si="14"/>
        <v>0</v>
      </c>
      <c r="C46" s="268">
        <f t="shared" ca="1" si="14"/>
        <v>0</v>
      </c>
      <c r="D46" s="268">
        <f t="shared" ca="1" si="14"/>
        <v>0</v>
      </c>
      <c r="E46" s="301">
        <f t="shared" ca="1" si="14"/>
        <v>0</v>
      </c>
      <c r="F46" s="290"/>
      <c r="G46" s="271">
        <f t="shared" ca="1" si="15"/>
        <v>0</v>
      </c>
      <c r="H46" s="268">
        <f t="shared" ca="1" si="15"/>
        <v>0</v>
      </c>
      <c r="I46" s="268">
        <f t="shared" ca="1" si="15"/>
        <v>0</v>
      </c>
      <c r="J46" s="269">
        <f t="shared" ca="1" si="15"/>
        <v>0</v>
      </c>
      <c r="K46" s="290"/>
      <c r="L46" s="271">
        <f t="shared" ca="1" si="16"/>
        <v>0</v>
      </c>
      <c r="M46" s="268">
        <f t="shared" ca="1" si="16"/>
        <v>0</v>
      </c>
      <c r="N46" s="268">
        <f t="shared" ca="1" si="16"/>
        <v>0</v>
      </c>
      <c r="O46" s="269">
        <f t="shared" ca="1" si="16"/>
        <v>0</v>
      </c>
      <c r="P46" s="276"/>
      <c r="R46" s="391">
        <f t="shared" si="17"/>
        <v>108</v>
      </c>
      <c r="S46" s="391">
        <v>3</v>
      </c>
    </row>
    <row r="47" spans="1:19" ht="15" customHeight="1" x14ac:dyDescent="0.25">
      <c r="A47" s="308" t="s">
        <v>9</v>
      </c>
      <c r="B47" s="493"/>
      <c r="C47" s="493"/>
      <c r="D47" s="493"/>
      <c r="E47" s="493"/>
      <c r="F47" s="494"/>
      <c r="G47" s="493"/>
      <c r="H47" s="493"/>
      <c r="I47" s="493"/>
      <c r="J47" s="493"/>
      <c r="K47" s="494"/>
      <c r="L47" s="493"/>
      <c r="M47" s="493"/>
      <c r="N47" s="493"/>
      <c r="O47" s="493"/>
      <c r="P47" s="313"/>
      <c r="R47" s="391"/>
      <c r="S47" s="391"/>
    </row>
    <row r="48" spans="1:19" ht="15" customHeight="1" x14ac:dyDescent="0.25">
      <c r="A48" s="295" t="s">
        <v>180</v>
      </c>
      <c r="B48" s="296"/>
      <c r="C48" s="138"/>
      <c r="D48" s="138"/>
      <c r="E48" s="297"/>
      <c r="F48" s="286"/>
      <c r="G48" s="283"/>
      <c r="H48" s="138"/>
      <c r="I48" s="138"/>
      <c r="J48" s="280"/>
      <c r="K48" s="286"/>
      <c r="L48" s="283"/>
      <c r="M48" s="138"/>
      <c r="N48" s="138"/>
      <c r="O48" s="280"/>
      <c r="P48" s="286"/>
      <c r="R48" s="391"/>
      <c r="S48" s="391"/>
    </row>
    <row r="49" spans="1:19" ht="15" customHeight="1" x14ac:dyDescent="0.25">
      <c r="A49" s="484" t="s">
        <v>171</v>
      </c>
      <c r="B49" s="298">
        <f t="shared" ref="B49:E53" ca="1" si="18">ROUND(INDIRECT("'3.Прогноз.С корректировкой Таб7'!"&amp;B$1&amp;$R49),3)</f>
        <v>0</v>
      </c>
      <c r="C49" s="268">
        <f t="shared" ca="1" si="18"/>
        <v>0</v>
      </c>
      <c r="D49" s="268">
        <f t="shared" ca="1" si="18"/>
        <v>0</v>
      </c>
      <c r="E49" s="301">
        <f t="shared" ca="1" si="18"/>
        <v>0</v>
      </c>
      <c r="F49" s="290"/>
      <c r="G49" s="271">
        <f t="shared" ref="G49:J53" ca="1" si="19">ROUND(INDIRECT("'3.Прогноз.С корректировкой Таб7'!"&amp;G$1&amp;$R49),3)</f>
        <v>0</v>
      </c>
      <c r="H49" s="268">
        <f t="shared" ca="1" si="19"/>
        <v>0</v>
      </c>
      <c r="I49" s="268">
        <f t="shared" ca="1" si="19"/>
        <v>0</v>
      </c>
      <c r="J49" s="269">
        <f t="shared" ca="1" si="19"/>
        <v>0</v>
      </c>
      <c r="K49" s="290"/>
      <c r="L49" s="271">
        <f t="shared" ref="L49:O53" ca="1" si="20">ROUND(INDIRECT("'3.Прогноз.С корректировкой Таб7'!"&amp;L$1&amp;$R49),3)</f>
        <v>0</v>
      </c>
      <c r="M49" s="268">
        <f t="shared" ca="1" si="20"/>
        <v>0</v>
      </c>
      <c r="N49" s="268">
        <f t="shared" ca="1" si="20"/>
        <v>0</v>
      </c>
      <c r="O49" s="269">
        <f t="shared" ca="1" si="20"/>
        <v>0</v>
      </c>
      <c r="P49" s="276"/>
      <c r="R49" s="391">
        <v>112</v>
      </c>
      <c r="S49" s="391"/>
    </row>
    <row r="50" spans="1:19" ht="15" customHeight="1" x14ac:dyDescent="0.25">
      <c r="A50" s="484" t="s">
        <v>172</v>
      </c>
      <c r="B50" s="298">
        <f t="shared" ca="1" si="18"/>
        <v>0</v>
      </c>
      <c r="C50" s="268">
        <f t="shared" ca="1" si="18"/>
        <v>0</v>
      </c>
      <c r="D50" s="268">
        <f t="shared" ca="1" si="18"/>
        <v>0</v>
      </c>
      <c r="E50" s="301">
        <f t="shared" ca="1" si="18"/>
        <v>0</v>
      </c>
      <c r="F50" s="290"/>
      <c r="G50" s="271">
        <f t="shared" ca="1" si="19"/>
        <v>0</v>
      </c>
      <c r="H50" s="268">
        <f t="shared" ca="1" si="19"/>
        <v>0</v>
      </c>
      <c r="I50" s="268">
        <f t="shared" ca="1" si="19"/>
        <v>0</v>
      </c>
      <c r="J50" s="269">
        <f t="shared" ca="1" si="19"/>
        <v>0</v>
      </c>
      <c r="K50" s="290"/>
      <c r="L50" s="271">
        <f t="shared" ca="1" si="20"/>
        <v>0</v>
      </c>
      <c r="M50" s="268">
        <f t="shared" ca="1" si="20"/>
        <v>0</v>
      </c>
      <c r="N50" s="268">
        <f t="shared" ca="1" si="20"/>
        <v>0</v>
      </c>
      <c r="O50" s="269">
        <f t="shared" ca="1" si="20"/>
        <v>0</v>
      </c>
      <c r="P50" s="276"/>
      <c r="R50" s="391">
        <f t="shared" ref="R50:R53" si="21">R49+S50</f>
        <v>117</v>
      </c>
      <c r="S50" s="391">
        <v>5</v>
      </c>
    </row>
    <row r="51" spans="1:19" ht="15" customHeight="1" x14ac:dyDescent="0.25">
      <c r="A51" s="484" t="s">
        <v>173</v>
      </c>
      <c r="B51" s="298">
        <f t="shared" ca="1" si="18"/>
        <v>0</v>
      </c>
      <c r="C51" s="268">
        <f t="shared" ca="1" si="18"/>
        <v>0</v>
      </c>
      <c r="D51" s="268">
        <f t="shared" ca="1" si="18"/>
        <v>0</v>
      </c>
      <c r="E51" s="301">
        <f t="shared" ca="1" si="18"/>
        <v>0</v>
      </c>
      <c r="F51" s="290"/>
      <c r="G51" s="271">
        <f t="shared" ca="1" si="19"/>
        <v>0</v>
      </c>
      <c r="H51" s="268">
        <f t="shared" ca="1" si="19"/>
        <v>0</v>
      </c>
      <c r="I51" s="268">
        <f t="shared" ca="1" si="19"/>
        <v>0</v>
      </c>
      <c r="J51" s="269">
        <f t="shared" ca="1" si="19"/>
        <v>0</v>
      </c>
      <c r="K51" s="290"/>
      <c r="L51" s="271">
        <f t="shared" ca="1" si="20"/>
        <v>0</v>
      </c>
      <c r="M51" s="268">
        <f t="shared" ca="1" si="20"/>
        <v>0</v>
      </c>
      <c r="N51" s="268">
        <f t="shared" ca="1" si="20"/>
        <v>0</v>
      </c>
      <c r="O51" s="269">
        <f t="shared" ca="1" si="20"/>
        <v>0</v>
      </c>
      <c r="P51" s="276"/>
      <c r="R51" s="391">
        <f t="shared" si="21"/>
        <v>122</v>
      </c>
      <c r="S51" s="391">
        <v>5</v>
      </c>
    </row>
    <row r="52" spans="1:19" ht="15" customHeight="1" x14ac:dyDescent="0.25">
      <c r="A52" s="484" t="s">
        <v>175</v>
      </c>
      <c r="B52" s="298">
        <f t="shared" ca="1" si="18"/>
        <v>0</v>
      </c>
      <c r="C52" s="268">
        <f t="shared" ca="1" si="18"/>
        <v>0</v>
      </c>
      <c r="D52" s="268">
        <f t="shared" ca="1" si="18"/>
        <v>0</v>
      </c>
      <c r="E52" s="301">
        <f t="shared" ca="1" si="18"/>
        <v>0</v>
      </c>
      <c r="F52" s="290"/>
      <c r="G52" s="271">
        <f t="shared" ca="1" si="19"/>
        <v>0</v>
      </c>
      <c r="H52" s="268">
        <f t="shared" ca="1" si="19"/>
        <v>0</v>
      </c>
      <c r="I52" s="268">
        <f t="shared" ca="1" si="19"/>
        <v>0</v>
      </c>
      <c r="J52" s="269">
        <f t="shared" ca="1" si="19"/>
        <v>0</v>
      </c>
      <c r="K52" s="290"/>
      <c r="L52" s="271">
        <f t="shared" ca="1" si="20"/>
        <v>0</v>
      </c>
      <c r="M52" s="268">
        <f t="shared" ca="1" si="20"/>
        <v>0</v>
      </c>
      <c r="N52" s="268">
        <f t="shared" ca="1" si="20"/>
        <v>0</v>
      </c>
      <c r="O52" s="269">
        <f t="shared" ca="1" si="20"/>
        <v>0</v>
      </c>
      <c r="P52" s="276"/>
      <c r="R52" s="391">
        <f t="shared" si="21"/>
        <v>127</v>
      </c>
      <c r="S52" s="391">
        <v>5</v>
      </c>
    </row>
    <row r="53" spans="1:19" ht="15" customHeight="1" x14ac:dyDescent="0.25">
      <c r="A53" s="484" t="s">
        <v>174</v>
      </c>
      <c r="B53" s="298">
        <f t="shared" ca="1" si="18"/>
        <v>0</v>
      </c>
      <c r="C53" s="268">
        <f t="shared" ca="1" si="18"/>
        <v>0</v>
      </c>
      <c r="D53" s="268">
        <f t="shared" ca="1" si="18"/>
        <v>0</v>
      </c>
      <c r="E53" s="301">
        <f t="shared" ca="1" si="18"/>
        <v>0</v>
      </c>
      <c r="F53" s="290"/>
      <c r="G53" s="271">
        <f t="shared" ca="1" si="19"/>
        <v>0</v>
      </c>
      <c r="H53" s="268">
        <f t="shared" ca="1" si="19"/>
        <v>0</v>
      </c>
      <c r="I53" s="268">
        <f t="shared" ca="1" si="19"/>
        <v>0</v>
      </c>
      <c r="J53" s="269">
        <f t="shared" ca="1" si="19"/>
        <v>0</v>
      </c>
      <c r="K53" s="290"/>
      <c r="L53" s="271">
        <f t="shared" ca="1" si="20"/>
        <v>0</v>
      </c>
      <c r="M53" s="268">
        <f t="shared" ca="1" si="20"/>
        <v>0</v>
      </c>
      <c r="N53" s="268">
        <f t="shared" ca="1" si="20"/>
        <v>0</v>
      </c>
      <c r="O53" s="269">
        <f t="shared" ca="1" si="20"/>
        <v>0</v>
      </c>
      <c r="P53" s="276"/>
      <c r="R53" s="391">
        <f t="shared" si="21"/>
        <v>132</v>
      </c>
      <c r="S53" s="391">
        <v>5</v>
      </c>
    </row>
    <row r="54" spans="1:19" ht="15" customHeight="1" x14ac:dyDescent="0.25">
      <c r="A54" s="308" t="s">
        <v>6</v>
      </c>
      <c r="B54" s="493"/>
      <c r="C54" s="493"/>
      <c r="D54" s="493"/>
      <c r="E54" s="493"/>
      <c r="F54" s="494"/>
      <c r="G54" s="493"/>
      <c r="H54" s="493"/>
      <c r="I54" s="493"/>
      <c r="J54" s="493"/>
      <c r="K54" s="494"/>
      <c r="L54" s="493"/>
      <c r="M54" s="493"/>
      <c r="N54" s="493"/>
      <c r="O54" s="493"/>
      <c r="P54" s="313"/>
      <c r="R54" s="391"/>
      <c r="S54" s="391"/>
    </row>
    <row r="55" spans="1:19" ht="15" customHeight="1" x14ac:dyDescent="0.25">
      <c r="A55" s="295" t="s">
        <v>180</v>
      </c>
      <c r="B55" s="296"/>
      <c r="C55" s="138"/>
      <c r="D55" s="138"/>
      <c r="E55" s="297"/>
      <c r="F55" s="286"/>
      <c r="G55" s="283"/>
      <c r="H55" s="138"/>
      <c r="I55" s="138"/>
      <c r="J55" s="280"/>
      <c r="K55" s="286"/>
      <c r="L55" s="283"/>
      <c r="M55" s="138"/>
      <c r="N55" s="138"/>
      <c r="O55" s="280"/>
      <c r="P55" s="287"/>
      <c r="R55" s="391"/>
      <c r="S55" s="391"/>
    </row>
    <row r="56" spans="1:19" ht="15" customHeight="1" x14ac:dyDescent="0.25">
      <c r="A56" s="484" t="s">
        <v>171</v>
      </c>
      <c r="B56" s="298">
        <f t="shared" ref="B56:E60" ca="1" si="22">ROUND(INDIRECT("'3.Прогноз.С корректировкой Таб7'!"&amp;B$1&amp;$R56),3)</f>
        <v>0</v>
      </c>
      <c r="C56" s="268">
        <f t="shared" ca="1" si="22"/>
        <v>0</v>
      </c>
      <c r="D56" s="268">
        <f t="shared" ca="1" si="22"/>
        <v>0</v>
      </c>
      <c r="E56" s="301">
        <f t="shared" ca="1" si="22"/>
        <v>0</v>
      </c>
      <c r="F56" s="290"/>
      <c r="G56" s="271">
        <f t="shared" ref="G56:J60" ca="1" si="23">ROUND(INDIRECT("'3.Прогноз.С корректировкой Таб7'!"&amp;G$1&amp;$R56),3)</f>
        <v>0</v>
      </c>
      <c r="H56" s="268">
        <f t="shared" ca="1" si="23"/>
        <v>0</v>
      </c>
      <c r="I56" s="268">
        <f t="shared" ca="1" si="23"/>
        <v>0</v>
      </c>
      <c r="J56" s="269">
        <f t="shared" ca="1" si="23"/>
        <v>0</v>
      </c>
      <c r="K56" s="290"/>
      <c r="L56" s="271">
        <f t="shared" ref="L56:O60" ca="1" si="24">ROUND(INDIRECT("'3.Прогноз.С корректировкой Таб7'!"&amp;L$1&amp;$R56),3)</f>
        <v>0</v>
      </c>
      <c r="M56" s="268">
        <f t="shared" ca="1" si="24"/>
        <v>0</v>
      </c>
      <c r="N56" s="268">
        <f t="shared" ca="1" si="24"/>
        <v>0</v>
      </c>
      <c r="O56" s="269">
        <f t="shared" ca="1" si="24"/>
        <v>0</v>
      </c>
      <c r="P56" s="276"/>
      <c r="R56" s="391">
        <v>138</v>
      </c>
      <c r="S56" s="391"/>
    </row>
    <row r="57" spans="1:19" ht="15" customHeight="1" x14ac:dyDescent="0.25">
      <c r="A57" s="484" t="s">
        <v>172</v>
      </c>
      <c r="B57" s="298">
        <f t="shared" ca="1" si="22"/>
        <v>0</v>
      </c>
      <c r="C57" s="268">
        <f t="shared" ca="1" si="22"/>
        <v>0</v>
      </c>
      <c r="D57" s="268">
        <f t="shared" ca="1" si="22"/>
        <v>0</v>
      </c>
      <c r="E57" s="301">
        <f t="shared" ca="1" si="22"/>
        <v>0</v>
      </c>
      <c r="F57" s="290"/>
      <c r="G57" s="271">
        <f t="shared" ca="1" si="23"/>
        <v>0</v>
      </c>
      <c r="H57" s="268">
        <f t="shared" ca="1" si="23"/>
        <v>0</v>
      </c>
      <c r="I57" s="268">
        <f t="shared" ca="1" si="23"/>
        <v>0</v>
      </c>
      <c r="J57" s="269">
        <f t="shared" ca="1" si="23"/>
        <v>0</v>
      </c>
      <c r="K57" s="290"/>
      <c r="L57" s="271">
        <f t="shared" ca="1" si="24"/>
        <v>0</v>
      </c>
      <c r="M57" s="268">
        <f t="shared" ca="1" si="24"/>
        <v>0</v>
      </c>
      <c r="N57" s="268">
        <f t="shared" ca="1" si="24"/>
        <v>0</v>
      </c>
      <c r="O57" s="269">
        <f t="shared" ca="1" si="24"/>
        <v>0</v>
      </c>
      <c r="P57" s="276"/>
      <c r="R57" s="391">
        <f t="shared" ref="R57:R60" si="25">R56+S57</f>
        <v>140</v>
      </c>
      <c r="S57" s="391">
        <v>2</v>
      </c>
    </row>
    <row r="58" spans="1:19" ht="15" customHeight="1" x14ac:dyDescent="0.25">
      <c r="A58" s="484" t="s">
        <v>173</v>
      </c>
      <c r="B58" s="298">
        <f t="shared" ca="1" si="22"/>
        <v>0</v>
      </c>
      <c r="C58" s="268">
        <f t="shared" ca="1" si="22"/>
        <v>0</v>
      </c>
      <c r="D58" s="268">
        <f t="shared" ca="1" si="22"/>
        <v>0</v>
      </c>
      <c r="E58" s="301">
        <f t="shared" ca="1" si="22"/>
        <v>0</v>
      </c>
      <c r="F58" s="290"/>
      <c r="G58" s="271">
        <f t="shared" ca="1" si="23"/>
        <v>0</v>
      </c>
      <c r="H58" s="268">
        <f t="shared" ca="1" si="23"/>
        <v>0</v>
      </c>
      <c r="I58" s="268">
        <f t="shared" ca="1" si="23"/>
        <v>0</v>
      </c>
      <c r="J58" s="269">
        <f t="shared" ca="1" si="23"/>
        <v>0</v>
      </c>
      <c r="K58" s="290"/>
      <c r="L58" s="271">
        <f t="shared" ca="1" si="24"/>
        <v>0</v>
      </c>
      <c r="M58" s="268">
        <f t="shared" ca="1" si="24"/>
        <v>0</v>
      </c>
      <c r="N58" s="268">
        <f t="shared" ca="1" si="24"/>
        <v>0</v>
      </c>
      <c r="O58" s="269">
        <f t="shared" ca="1" si="24"/>
        <v>0</v>
      </c>
      <c r="P58" s="276"/>
      <c r="R58" s="391">
        <f t="shared" si="25"/>
        <v>142</v>
      </c>
      <c r="S58" s="391">
        <v>2</v>
      </c>
    </row>
    <row r="59" spans="1:19" ht="15" customHeight="1" x14ac:dyDescent="0.25">
      <c r="A59" s="484" t="s">
        <v>175</v>
      </c>
      <c r="B59" s="298">
        <f t="shared" ca="1" si="22"/>
        <v>0</v>
      </c>
      <c r="C59" s="268">
        <f t="shared" ca="1" si="22"/>
        <v>0</v>
      </c>
      <c r="D59" s="268">
        <f t="shared" ca="1" si="22"/>
        <v>0</v>
      </c>
      <c r="E59" s="301">
        <f t="shared" ca="1" si="22"/>
        <v>0</v>
      </c>
      <c r="F59" s="290"/>
      <c r="G59" s="271">
        <f t="shared" ca="1" si="23"/>
        <v>0</v>
      </c>
      <c r="H59" s="268">
        <f t="shared" ca="1" si="23"/>
        <v>0</v>
      </c>
      <c r="I59" s="268">
        <f t="shared" ca="1" si="23"/>
        <v>0</v>
      </c>
      <c r="J59" s="269">
        <f t="shared" ca="1" si="23"/>
        <v>0</v>
      </c>
      <c r="K59" s="290"/>
      <c r="L59" s="271">
        <f t="shared" ca="1" si="24"/>
        <v>0</v>
      </c>
      <c r="M59" s="268">
        <f t="shared" ca="1" si="24"/>
        <v>0</v>
      </c>
      <c r="N59" s="268">
        <f t="shared" ca="1" si="24"/>
        <v>0</v>
      </c>
      <c r="O59" s="269">
        <f t="shared" ca="1" si="24"/>
        <v>0</v>
      </c>
      <c r="P59" s="276"/>
      <c r="R59" s="391">
        <f t="shared" si="25"/>
        <v>144</v>
      </c>
      <c r="S59" s="391">
        <v>2</v>
      </c>
    </row>
    <row r="60" spans="1:19" ht="15" customHeight="1" x14ac:dyDescent="0.25">
      <c r="A60" s="484" t="s">
        <v>174</v>
      </c>
      <c r="B60" s="298">
        <f t="shared" ca="1" si="22"/>
        <v>0</v>
      </c>
      <c r="C60" s="268">
        <f t="shared" ca="1" si="22"/>
        <v>0</v>
      </c>
      <c r="D60" s="268">
        <f t="shared" ca="1" si="22"/>
        <v>0</v>
      </c>
      <c r="E60" s="301">
        <f t="shared" ca="1" si="22"/>
        <v>0</v>
      </c>
      <c r="F60" s="290"/>
      <c r="G60" s="271">
        <f t="shared" ca="1" si="23"/>
        <v>0</v>
      </c>
      <c r="H60" s="268">
        <f t="shared" ca="1" si="23"/>
        <v>0</v>
      </c>
      <c r="I60" s="268">
        <f t="shared" ca="1" si="23"/>
        <v>0</v>
      </c>
      <c r="J60" s="269">
        <f t="shared" ca="1" si="23"/>
        <v>0</v>
      </c>
      <c r="K60" s="290"/>
      <c r="L60" s="271">
        <f t="shared" ca="1" si="24"/>
        <v>0</v>
      </c>
      <c r="M60" s="268">
        <f t="shared" ca="1" si="24"/>
        <v>0</v>
      </c>
      <c r="N60" s="268">
        <f t="shared" ca="1" si="24"/>
        <v>0</v>
      </c>
      <c r="O60" s="269">
        <f t="shared" ca="1" si="24"/>
        <v>0</v>
      </c>
      <c r="P60" s="276"/>
      <c r="R60" s="391">
        <f t="shared" si="25"/>
        <v>146</v>
      </c>
      <c r="S60" s="391">
        <v>2</v>
      </c>
    </row>
    <row r="61" spans="1:19" ht="15" customHeight="1" x14ac:dyDescent="0.25">
      <c r="A61" s="308" t="s">
        <v>117</v>
      </c>
      <c r="B61" s="493"/>
      <c r="C61" s="493"/>
      <c r="D61" s="493"/>
      <c r="E61" s="493"/>
      <c r="F61" s="494"/>
      <c r="G61" s="493"/>
      <c r="H61" s="493"/>
      <c r="I61" s="493"/>
      <c r="J61" s="493"/>
      <c r="K61" s="494"/>
      <c r="L61" s="493"/>
      <c r="M61" s="493"/>
      <c r="N61" s="493"/>
      <c r="O61" s="493"/>
      <c r="P61" s="313"/>
      <c r="R61" s="391"/>
      <c r="S61" s="391"/>
    </row>
    <row r="62" spans="1:19" ht="15" customHeight="1" x14ac:dyDescent="0.25">
      <c r="A62" s="295" t="s">
        <v>180</v>
      </c>
      <c r="B62" s="296"/>
      <c r="C62" s="138"/>
      <c r="D62" s="138"/>
      <c r="E62" s="297"/>
      <c r="F62" s="286"/>
      <c r="G62" s="283"/>
      <c r="H62" s="138"/>
      <c r="I62" s="138"/>
      <c r="J62" s="280"/>
      <c r="K62" s="286"/>
      <c r="L62" s="283"/>
      <c r="M62" s="138"/>
      <c r="N62" s="138"/>
      <c r="O62" s="280"/>
      <c r="P62" s="287"/>
      <c r="R62" s="391"/>
      <c r="S62" s="391"/>
    </row>
    <row r="63" spans="1:19" ht="15" customHeight="1" x14ac:dyDescent="0.25">
      <c r="A63" s="484" t="s">
        <v>171</v>
      </c>
      <c r="B63" s="298">
        <f t="shared" ref="B63:E67" ca="1" si="26">ROUND(INDIRECT("'3.Прогноз.С корректировкой Таб7'!"&amp;B$1&amp;$R63),3)</f>
        <v>0</v>
      </c>
      <c r="C63" s="268">
        <f t="shared" ca="1" si="26"/>
        <v>0</v>
      </c>
      <c r="D63" s="268">
        <f t="shared" ca="1" si="26"/>
        <v>0</v>
      </c>
      <c r="E63" s="301">
        <f t="shared" ca="1" si="26"/>
        <v>0</v>
      </c>
      <c r="F63" s="290"/>
      <c r="G63" s="271">
        <f t="shared" ref="G63:J67" ca="1" si="27">ROUND(INDIRECT("'3.Прогноз.С корректировкой Таб7'!"&amp;G$1&amp;$R63),3)</f>
        <v>0</v>
      </c>
      <c r="H63" s="268">
        <f t="shared" ca="1" si="27"/>
        <v>0</v>
      </c>
      <c r="I63" s="268">
        <f t="shared" ca="1" si="27"/>
        <v>0</v>
      </c>
      <c r="J63" s="269">
        <f t="shared" ca="1" si="27"/>
        <v>0</v>
      </c>
      <c r="K63" s="290"/>
      <c r="L63" s="271">
        <f t="shared" ref="L63:O67" ca="1" si="28">ROUND(INDIRECT("'3.Прогноз.С корректировкой Таб7'!"&amp;L$1&amp;$R63),3)</f>
        <v>0</v>
      </c>
      <c r="M63" s="268">
        <f t="shared" ca="1" si="28"/>
        <v>0</v>
      </c>
      <c r="N63" s="268">
        <f t="shared" ca="1" si="28"/>
        <v>0</v>
      </c>
      <c r="O63" s="269">
        <f t="shared" ca="1" si="28"/>
        <v>0</v>
      </c>
      <c r="P63" s="276"/>
      <c r="R63" s="391">
        <v>149</v>
      </c>
      <c r="S63" s="391"/>
    </row>
    <row r="64" spans="1:19" ht="15" customHeight="1" x14ac:dyDescent="0.25">
      <c r="A64" s="484" t="s">
        <v>172</v>
      </c>
      <c r="B64" s="298">
        <f t="shared" ca="1" si="26"/>
        <v>0</v>
      </c>
      <c r="C64" s="268">
        <f t="shared" ca="1" si="26"/>
        <v>0</v>
      </c>
      <c r="D64" s="268">
        <f t="shared" ca="1" si="26"/>
        <v>0</v>
      </c>
      <c r="E64" s="301">
        <f t="shared" ca="1" si="26"/>
        <v>0</v>
      </c>
      <c r="F64" s="290"/>
      <c r="G64" s="271">
        <f t="shared" ca="1" si="27"/>
        <v>0</v>
      </c>
      <c r="H64" s="268">
        <f t="shared" ca="1" si="27"/>
        <v>0</v>
      </c>
      <c r="I64" s="268">
        <f t="shared" ca="1" si="27"/>
        <v>0</v>
      </c>
      <c r="J64" s="269">
        <f t="shared" ca="1" si="27"/>
        <v>0</v>
      </c>
      <c r="K64" s="290"/>
      <c r="L64" s="271">
        <f t="shared" ca="1" si="28"/>
        <v>0</v>
      </c>
      <c r="M64" s="268">
        <f t="shared" ca="1" si="28"/>
        <v>0</v>
      </c>
      <c r="N64" s="268">
        <f t="shared" ca="1" si="28"/>
        <v>0</v>
      </c>
      <c r="O64" s="269">
        <f t="shared" ca="1" si="28"/>
        <v>0</v>
      </c>
      <c r="P64" s="276"/>
      <c r="R64" s="391">
        <f t="shared" ref="R64:R67" si="29">R63+S64</f>
        <v>152</v>
      </c>
      <c r="S64" s="391">
        <v>3</v>
      </c>
    </row>
    <row r="65" spans="1:19" ht="15" customHeight="1" x14ac:dyDescent="0.25">
      <c r="A65" s="484" t="s">
        <v>173</v>
      </c>
      <c r="B65" s="298">
        <f t="shared" ca="1" si="26"/>
        <v>0</v>
      </c>
      <c r="C65" s="268">
        <f t="shared" ca="1" si="26"/>
        <v>0</v>
      </c>
      <c r="D65" s="268">
        <f t="shared" ca="1" si="26"/>
        <v>0</v>
      </c>
      <c r="E65" s="301">
        <f t="shared" ca="1" si="26"/>
        <v>0</v>
      </c>
      <c r="F65" s="290"/>
      <c r="G65" s="271">
        <f t="shared" ca="1" si="27"/>
        <v>0</v>
      </c>
      <c r="H65" s="268">
        <f t="shared" ca="1" si="27"/>
        <v>0</v>
      </c>
      <c r="I65" s="268">
        <f t="shared" ca="1" si="27"/>
        <v>0</v>
      </c>
      <c r="J65" s="269">
        <f t="shared" ca="1" si="27"/>
        <v>0</v>
      </c>
      <c r="K65" s="290"/>
      <c r="L65" s="271">
        <f t="shared" ca="1" si="28"/>
        <v>0</v>
      </c>
      <c r="M65" s="268">
        <f t="shared" ca="1" si="28"/>
        <v>0</v>
      </c>
      <c r="N65" s="268">
        <f t="shared" ca="1" si="28"/>
        <v>0</v>
      </c>
      <c r="O65" s="269">
        <f t="shared" ca="1" si="28"/>
        <v>0</v>
      </c>
      <c r="P65" s="276"/>
      <c r="R65" s="391">
        <f t="shared" si="29"/>
        <v>155</v>
      </c>
      <c r="S65" s="391">
        <v>3</v>
      </c>
    </row>
    <row r="66" spans="1:19" ht="15" customHeight="1" x14ac:dyDescent="0.25">
      <c r="A66" s="484" t="s">
        <v>175</v>
      </c>
      <c r="B66" s="298">
        <f t="shared" ca="1" si="26"/>
        <v>0</v>
      </c>
      <c r="C66" s="268">
        <f t="shared" ca="1" si="26"/>
        <v>0</v>
      </c>
      <c r="D66" s="268">
        <f t="shared" ca="1" si="26"/>
        <v>0</v>
      </c>
      <c r="E66" s="301">
        <f t="shared" ca="1" si="26"/>
        <v>0</v>
      </c>
      <c r="F66" s="290"/>
      <c r="G66" s="271">
        <f t="shared" ca="1" si="27"/>
        <v>0</v>
      </c>
      <c r="H66" s="268">
        <f t="shared" ca="1" si="27"/>
        <v>0</v>
      </c>
      <c r="I66" s="268">
        <f t="shared" ca="1" si="27"/>
        <v>0</v>
      </c>
      <c r="J66" s="269">
        <f t="shared" ca="1" si="27"/>
        <v>0</v>
      </c>
      <c r="K66" s="290"/>
      <c r="L66" s="271">
        <f t="shared" ca="1" si="28"/>
        <v>0</v>
      </c>
      <c r="M66" s="268">
        <f t="shared" ca="1" si="28"/>
        <v>0</v>
      </c>
      <c r="N66" s="268">
        <f t="shared" ca="1" si="28"/>
        <v>0</v>
      </c>
      <c r="O66" s="269">
        <f t="shared" ca="1" si="28"/>
        <v>0</v>
      </c>
      <c r="P66" s="276"/>
      <c r="R66" s="391">
        <f t="shared" si="29"/>
        <v>158</v>
      </c>
      <c r="S66" s="391">
        <v>3</v>
      </c>
    </row>
    <row r="67" spans="1:19" ht="15" customHeight="1" x14ac:dyDescent="0.25">
      <c r="A67" s="484" t="s">
        <v>174</v>
      </c>
      <c r="B67" s="298">
        <f t="shared" ca="1" si="26"/>
        <v>0</v>
      </c>
      <c r="C67" s="268">
        <f t="shared" ca="1" si="26"/>
        <v>0</v>
      </c>
      <c r="D67" s="268">
        <f t="shared" ca="1" si="26"/>
        <v>0</v>
      </c>
      <c r="E67" s="301">
        <f t="shared" ca="1" si="26"/>
        <v>0</v>
      </c>
      <c r="F67" s="290"/>
      <c r="G67" s="271">
        <f t="shared" ca="1" si="27"/>
        <v>0</v>
      </c>
      <c r="H67" s="268">
        <f t="shared" ca="1" si="27"/>
        <v>0</v>
      </c>
      <c r="I67" s="268">
        <f t="shared" ca="1" si="27"/>
        <v>0</v>
      </c>
      <c r="J67" s="269">
        <f t="shared" ca="1" si="27"/>
        <v>0</v>
      </c>
      <c r="K67" s="290"/>
      <c r="L67" s="271">
        <f t="shared" ca="1" si="28"/>
        <v>0</v>
      </c>
      <c r="M67" s="268">
        <f t="shared" ca="1" si="28"/>
        <v>0</v>
      </c>
      <c r="N67" s="268">
        <f t="shared" ca="1" si="28"/>
        <v>0</v>
      </c>
      <c r="O67" s="269">
        <f t="shared" ca="1" si="28"/>
        <v>0</v>
      </c>
      <c r="P67" s="276"/>
      <c r="R67" s="391">
        <f t="shared" si="29"/>
        <v>161</v>
      </c>
      <c r="S67" s="391">
        <v>3</v>
      </c>
    </row>
    <row r="68" spans="1:19" ht="15" customHeight="1" x14ac:dyDescent="0.25">
      <c r="A68" s="308" t="s">
        <v>7</v>
      </c>
      <c r="B68" s="493"/>
      <c r="C68" s="493"/>
      <c r="D68" s="493"/>
      <c r="E68" s="493"/>
      <c r="F68" s="494"/>
      <c r="G68" s="493"/>
      <c r="H68" s="493"/>
      <c r="I68" s="493"/>
      <c r="J68" s="493"/>
      <c r="K68" s="494"/>
      <c r="L68" s="493"/>
      <c r="M68" s="493"/>
      <c r="N68" s="493"/>
      <c r="O68" s="493"/>
      <c r="P68" s="313"/>
      <c r="R68" s="391"/>
      <c r="S68" s="391"/>
    </row>
    <row r="69" spans="1:19" ht="15" customHeight="1" x14ac:dyDescent="0.25">
      <c r="A69" s="295" t="s">
        <v>180</v>
      </c>
      <c r="B69" s="296"/>
      <c r="C69" s="138"/>
      <c r="D69" s="138"/>
      <c r="E69" s="297"/>
      <c r="F69" s="286"/>
      <c r="G69" s="283"/>
      <c r="H69" s="138"/>
      <c r="I69" s="138"/>
      <c r="J69" s="280"/>
      <c r="K69" s="286"/>
      <c r="L69" s="283"/>
      <c r="M69" s="138"/>
      <c r="N69" s="138"/>
      <c r="O69" s="280"/>
      <c r="P69" s="287"/>
      <c r="R69" s="391"/>
      <c r="S69" s="391"/>
    </row>
    <row r="70" spans="1:19" ht="15" customHeight="1" x14ac:dyDescent="0.25">
      <c r="A70" s="484" t="s">
        <v>171</v>
      </c>
      <c r="B70" s="298">
        <f t="shared" ref="B70:E74" ca="1" si="30">ROUND(INDIRECT("'3.Прогноз.С корректировкой Таб7'!"&amp;B$1&amp;$R70),3)</f>
        <v>0</v>
      </c>
      <c r="C70" s="268">
        <f t="shared" ca="1" si="30"/>
        <v>0</v>
      </c>
      <c r="D70" s="268">
        <f t="shared" ca="1" si="30"/>
        <v>0</v>
      </c>
      <c r="E70" s="301">
        <f t="shared" ca="1" si="30"/>
        <v>0</v>
      </c>
      <c r="F70" s="290"/>
      <c r="G70" s="271">
        <f t="shared" ref="G70:J74" ca="1" si="31">ROUND(INDIRECT("'3.Прогноз.С корректировкой Таб7'!"&amp;G$1&amp;$R70),3)</f>
        <v>0</v>
      </c>
      <c r="H70" s="268">
        <f t="shared" ca="1" si="31"/>
        <v>0</v>
      </c>
      <c r="I70" s="268">
        <f t="shared" ca="1" si="31"/>
        <v>0</v>
      </c>
      <c r="J70" s="269">
        <f t="shared" ca="1" si="31"/>
        <v>0</v>
      </c>
      <c r="K70" s="290"/>
      <c r="L70" s="271">
        <f t="shared" ref="L70:O74" ca="1" si="32">ROUND(INDIRECT("'3.Прогноз.С корректировкой Таб7'!"&amp;L$1&amp;$R70),3)</f>
        <v>0</v>
      </c>
      <c r="M70" s="268">
        <f t="shared" ca="1" si="32"/>
        <v>0</v>
      </c>
      <c r="N70" s="268">
        <f t="shared" ca="1" si="32"/>
        <v>0</v>
      </c>
      <c r="O70" s="269">
        <f t="shared" ca="1" si="32"/>
        <v>0</v>
      </c>
      <c r="P70" s="276"/>
      <c r="R70" s="391">
        <v>165</v>
      </c>
      <c r="S70" s="391"/>
    </row>
    <row r="71" spans="1:19" ht="15" customHeight="1" x14ac:dyDescent="0.25">
      <c r="A71" s="484" t="s">
        <v>172</v>
      </c>
      <c r="B71" s="298">
        <f t="shared" ca="1" si="30"/>
        <v>0</v>
      </c>
      <c r="C71" s="268">
        <f t="shared" ca="1" si="30"/>
        <v>0</v>
      </c>
      <c r="D71" s="268">
        <f t="shared" ca="1" si="30"/>
        <v>0</v>
      </c>
      <c r="E71" s="301">
        <f t="shared" ca="1" si="30"/>
        <v>0</v>
      </c>
      <c r="F71" s="290"/>
      <c r="G71" s="271">
        <f t="shared" ca="1" si="31"/>
        <v>0</v>
      </c>
      <c r="H71" s="268">
        <f t="shared" ca="1" si="31"/>
        <v>0</v>
      </c>
      <c r="I71" s="268">
        <f t="shared" ca="1" si="31"/>
        <v>0</v>
      </c>
      <c r="J71" s="269">
        <f t="shared" ca="1" si="31"/>
        <v>0</v>
      </c>
      <c r="K71" s="290"/>
      <c r="L71" s="271">
        <f t="shared" ca="1" si="32"/>
        <v>0</v>
      </c>
      <c r="M71" s="268">
        <f t="shared" ca="1" si="32"/>
        <v>0</v>
      </c>
      <c r="N71" s="268">
        <f t="shared" ca="1" si="32"/>
        <v>0</v>
      </c>
      <c r="O71" s="269">
        <f t="shared" ca="1" si="32"/>
        <v>0</v>
      </c>
      <c r="P71" s="276"/>
      <c r="R71" s="391">
        <f t="shared" ref="R71:R74" si="33">R70+S71</f>
        <v>168</v>
      </c>
      <c r="S71" s="391">
        <v>3</v>
      </c>
    </row>
    <row r="72" spans="1:19" ht="15" customHeight="1" x14ac:dyDescent="0.25">
      <c r="A72" s="484" t="s">
        <v>173</v>
      </c>
      <c r="B72" s="298">
        <f t="shared" ca="1" si="30"/>
        <v>0</v>
      </c>
      <c r="C72" s="268">
        <f t="shared" ca="1" si="30"/>
        <v>0</v>
      </c>
      <c r="D72" s="268">
        <f t="shared" ca="1" si="30"/>
        <v>0</v>
      </c>
      <c r="E72" s="301">
        <f t="shared" ca="1" si="30"/>
        <v>0</v>
      </c>
      <c r="F72" s="290"/>
      <c r="G72" s="271">
        <f t="shared" ca="1" si="31"/>
        <v>0</v>
      </c>
      <c r="H72" s="268">
        <f t="shared" ca="1" si="31"/>
        <v>0</v>
      </c>
      <c r="I72" s="268">
        <f t="shared" ca="1" si="31"/>
        <v>0</v>
      </c>
      <c r="J72" s="269">
        <f t="shared" ca="1" si="31"/>
        <v>0</v>
      </c>
      <c r="K72" s="290"/>
      <c r="L72" s="271">
        <f t="shared" ca="1" si="32"/>
        <v>0</v>
      </c>
      <c r="M72" s="268">
        <f t="shared" ca="1" si="32"/>
        <v>0</v>
      </c>
      <c r="N72" s="268">
        <f t="shared" ca="1" si="32"/>
        <v>0</v>
      </c>
      <c r="O72" s="269">
        <f t="shared" ca="1" si="32"/>
        <v>0</v>
      </c>
      <c r="P72" s="276"/>
      <c r="R72" s="391">
        <f t="shared" si="33"/>
        <v>171</v>
      </c>
      <c r="S72" s="391">
        <v>3</v>
      </c>
    </row>
    <row r="73" spans="1:19" ht="15" customHeight="1" x14ac:dyDescent="0.25">
      <c r="A73" s="484" t="s">
        <v>175</v>
      </c>
      <c r="B73" s="298">
        <f t="shared" ca="1" si="30"/>
        <v>0</v>
      </c>
      <c r="C73" s="268">
        <f t="shared" ca="1" si="30"/>
        <v>0</v>
      </c>
      <c r="D73" s="268">
        <f t="shared" ca="1" si="30"/>
        <v>0</v>
      </c>
      <c r="E73" s="301">
        <f t="shared" ca="1" si="30"/>
        <v>0</v>
      </c>
      <c r="F73" s="290"/>
      <c r="G73" s="271">
        <f t="shared" ca="1" si="31"/>
        <v>0</v>
      </c>
      <c r="H73" s="268">
        <f t="shared" ca="1" si="31"/>
        <v>0</v>
      </c>
      <c r="I73" s="268">
        <f t="shared" ca="1" si="31"/>
        <v>0</v>
      </c>
      <c r="J73" s="269">
        <f t="shared" ca="1" si="31"/>
        <v>0</v>
      </c>
      <c r="K73" s="290"/>
      <c r="L73" s="271">
        <f t="shared" ca="1" si="32"/>
        <v>0</v>
      </c>
      <c r="M73" s="268">
        <f t="shared" ca="1" si="32"/>
        <v>0</v>
      </c>
      <c r="N73" s="268">
        <f t="shared" ca="1" si="32"/>
        <v>0</v>
      </c>
      <c r="O73" s="269">
        <f t="shared" ca="1" si="32"/>
        <v>0</v>
      </c>
      <c r="P73" s="276"/>
      <c r="R73" s="391">
        <f t="shared" si="33"/>
        <v>174</v>
      </c>
      <c r="S73" s="391">
        <v>3</v>
      </c>
    </row>
    <row r="74" spans="1:19" ht="15" customHeight="1" x14ac:dyDescent="0.25">
      <c r="A74" s="484" t="s">
        <v>174</v>
      </c>
      <c r="B74" s="298">
        <f t="shared" ca="1" si="30"/>
        <v>0</v>
      </c>
      <c r="C74" s="268">
        <f t="shared" ca="1" si="30"/>
        <v>0</v>
      </c>
      <c r="D74" s="268">
        <f t="shared" ca="1" si="30"/>
        <v>0</v>
      </c>
      <c r="E74" s="301">
        <f t="shared" ca="1" si="30"/>
        <v>0</v>
      </c>
      <c r="F74" s="290"/>
      <c r="G74" s="271">
        <f t="shared" ca="1" si="31"/>
        <v>0</v>
      </c>
      <c r="H74" s="268">
        <f t="shared" ca="1" si="31"/>
        <v>0</v>
      </c>
      <c r="I74" s="268">
        <f t="shared" ca="1" si="31"/>
        <v>0</v>
      </c>
      <c r="J74" s="269">
        <f t="shared" ca="1" si="31"/>
        <v>0</v>
      </c>
      <c r="K74" s="290"/>
      <c r="L74" s="271">
        <f t="shared" ca="1" si="32"/>
        <v>0</v>
      </c>
      <c r="M74" s="268">
        <f t="shared" ca="1" si="32"/>
        <v>0</v>
      </c>
      <c r="N74" s="268">
        <f t="shared" ca="1" si="32"/>
        <v>0</v>
      </c>
      <c r="O74" s="269">
        <f t="shared" ca="1" si="32"/>
        <v>0</v>
      </c>
      <c r="P74" s="276"/>
      <c r="R74" s="391">
        <f t="shared" si="33"/>
        <v>177</v>
      </c>
      <c r="S74" s="391">
        <v>3</v>
      </c>
    </row>
    <row r="75" spans="1:19" ht="15" customHeight="1" x14ac:dyDescent="0.25">
      <c r="A75" s="308" t="s">
        <v>116</v>
      </c>
      <c r="B75" s="493"/>
      <c r="C75" s="493"/>
      <c r="D75" s="493"/>
      <c r="E75" s="493"/>
      <c r="F75" s="494"/>
      <c r="G75" s="493"/>
      <c r="H75" s="493"/>
      <c r="I75" s="493"/>
      <c r="J75" s="493"/>
      <c r="K75" s="494"/>
      <c r="L75" s="493"/>
      <c r="M75" s="493"/>
      <c r="N75" s="493"/>
      <c r="O75" s="493"/>
      <c r="P75" s="313"/>
      <c r="R75" s="391"/>
      <c r="S75" s="391"/>
    </row>
    <row r="76" spans="1:19" ht="15" customHeight="1" x14ac:dyDescent="0.25">
      <c r="A76" s="295" t="s">
        <v>180</v>
      </c>
      <c r="B76" s="296"/>
      <c r="C76" s="138"/>
      <c r="D76" s="138"/>
      <c r="E76" s="297"/>
      <c r="F76" s="286"/>
      <c r="G76" s="283"/>
      <c r="H76" s="138"/>
      <c r="I76" s="138"/>
      <c r="J76" s="280"/>
      <c r="K76" s="286"/>
      <c r="L76" s="283"/>
      <c r="M76" s="138"/>
      <c r="N76" s="138"/>
      <c r="O76" s="280"/>
      <c r="P76" s="286"/>
      <c r="R76" s="391"/>
      <c r="S76" s="391"/>
    </row>
    <row r="77" spans="1:19" ht="15" customHeight="1" x14ac:dyDescent="0.25">
      <c r="A77" s="484" t="s">
        <v>171</v>
      </c>
      <c r="B77" s="495"/>
      <c r="C77" s="496"/>
      <c r="D77" s="496"/>
      <c r="E77" s="497"/>
      <c r="F77" s="288"/>
      <c r="G77" s="498"/>
      <c r="H77" s="496"/>
      <c r="I77" s="496"/>
      <c r="J77" s="499"/>
      <c r="K77" s="288"/>
      <c r="L77" s="498"/>
      <c r="M77" s="496"/>
      <c r="N77" s="496"/>
      <c r="O77" s="499"/>
      <c r="P77" s="288"/>
      <c r="R77" s="391"/>
      <c r="S77" s="391"/>
    </row>
    <row r="78" spans="1:19" ht="15" customHeight="1" x14ac:dyDescent="0.25">
      <c r="A78" s="484" t="s">
        <v>172</v>
      </c>
      <c r="B78" s="495"/>
      <c r="C78" s="496"/>
      <c r="D78" s="496"/>
      <c r="E78" s="497"/>
      <c r="F78" s="288"/>
      <c r="G78" s="498"/>
      <c r="H78" s="496"/>
      <c r="I78" s="496"/>
      <c r="J78" s="499"/>
      <c r="K78" s="288"/>
      <c r="L78" s="498"/>
      <c r="M78" s="496"/>
      <c r="N78" s="496"/>
      <c r="O78" s="499"/>
      <c r="P78" s="277"/>
      <c r="R78" s="391"/>
      <c r="S78" s="391"/>
    </row>
    <row r="79" spans="1:19" ht="15" customHeight="1" x14ac:dyDescent="0.25">
      <c r="A79" s="484" t="s">
        <v>173</v>
      </c>
      <c r="B79" s="495"/>
      <c r="C79" s="496"/>
      <c r="D79" s="496"/>
      <c r="E79" s="497"/>
      <c r="F79" s="288"/>
      <c r="G79" s="498"/>
      <c r="H79" s="496"/>
      <c r="I79" s="496"/>
      <c r="J79" s="499"/>
      <c r="K79" s="288"/>
      <c r="L79" s="498"/>
      <c r="M79" s="496"/>
      <c r="N79" s="496"/>
      <c r="O79" s="499"/>
      <c r="P79" s="277"/>
      <c r="R79" s="391"/>
      <c r="S79" s="391"/>
    </row>
    <row r="80" spans="1:19" ht="15" customHeight="1" x14ac:dyDescent="0.25">
      <c r="A80" s="484" t="s">
        <v>175</v>
      </c>
      <c r="B80" s="495"/>
      <c r="C80" s="496"/>
      <c r="D80" s="496"/>
      <c r="E80" s="497"/>
      <c r="F80" s="288"/>
      <c r="G80" s="498"/>
      <c r="H80" s="496"/>
      <c r="I80" s="496"/>
      <c r="J80" s="499"/>
      <c r="K80" s="288"/>
      <c r="L80" s="498"/>
      <c r="M80" s="496"/>
      <c r="N80" s="496"/>
      <c r="O80" s="499"/>
      <c r="P80" s="277"/>
      <c r="R80" s="391"/>
      <c r="S80" s="391"/>
    </row>
    <row r="81" spans="1:19" ht="15" customHeight="1" x14ac:dyDescent="0.25">
      <c r="A81" s="484" t="s">
        <v>174</v>
      </c>
      <c r="B81" s="495"/>
      <c r="C81" s="496"/>
      <c r="D81" s="496"/>
      <c r="E81" s="497"/>
      <c r="F81" s="288"/>
      <c r="G81" s="498"/>
      <c r="H81" s="496"/>
      <c r="I81" s="496"/>
      <c r="J81" s="499"/>
      <c r="K81" s="288"/>
      <c r="L81" s="498"/>
      <c r="M81" s="496"/>
      <c r="N81" s="496"/>
      <c r="O81" s="499"/>
      <c r="P81" s="277"/>
      <c r="R81" s="391"/>
      <c r="S81" s="391"/>
    </row>
    <row r="82" spans="1:19" ht="15" customHeight="1" x14ac:dyDescent="0.25">
      <c r="A82" s="308" t="s">
        <v>10</v>
      </c>
      <c r="B82" s="493"/>
      <c r="C82" s="493"/>
      <c r="D82" s="493"/>
      <c r="E82" s="493"/>
      <c r="F82" s="494"/>
      <c r="G82" s="493"/>
      <c r="H82" s="493"/>
      <c r="I82" s="493"/>
      <c r="J82" s="493"/>
      <c r="K82" s="494"/>
      <c r="L82" s="493"/>
      <c r="M82" s="493"/>
      <c r="N82" s="493"/>
      <c r="O82" s="493"/>
      <c r="P82" s="313"/>
      <c r="R82" s="391"/>
      <c r="S82" s="391"/>
    </row>
    <row r="83" spans="1:19" ht="15" customHeight="1" x14ac:dyDescent="0.25">
      <c r="A83" s="295" t="s">
        <v>180</v>
      </c>
      <c r="B83" s="296"/>
      <c r="C83" s="138"/>
      <c r="D83" s="138"/>
      <c r="E83" s="297"/>
      <c r="F83" s="286"/>
      <c r="G83" s="283"/>
      <c r="H83" s="138"/>
      <c r="I83" s="138"/>
      <c r="J83" s="280"/>
      <c r="K83" s="286"/>
      <c r="L83" s="283"/>
      <c r="M83" s="138"/>
      <c r="N83" s="138"/>
      <c r="O83" s="280"/>
      <c r="P83" s="286"/>
      <c r="R83" s="391"/>
      <c r="S83" s="391"/>
    </row>
    <row r="84" spans="1:19" ht="15" customHeight="1" x14ac:dyDescent="0.25">
      <c r="A84" s="484" t="s">
        <v>171</v>
      </c>
      <c r="B84" s="298">
        <f ca="1">B7+B14+B21-B35-B42-B49-B56-B63-B70</f>
        <v>0</v>
      </c>
      <c r="C84" s="268">
        <f t="shared" ref="C84:E88" ca="1" si="34">B84+C14+C21-C35-C42-C49-C56-C63-C70</f>
        <v>0</v>
      </c>
      <c r="D84" s="268">
        <f t="shared" ca="1" si="34"/>
        <v>0</v>
      </c>
      <c r="E84" s="301">
        <f t="shared" ca="1" si="34"/>
        <v>0</v>
      </c>
      <c r="F84" s="290"/>
      <c r="G84" s="271">
        <f ca="1">E84+G14+G21-G35-G42-G49-G56-G63-G70</f>
        <v>0</v>
      </c>
      <c r="H84" s="268">
        <f t="shared" ref="H84:J88" ca="1" si="35">G84+H14+H21-H35-H42-H49-H56-H63-H70</f>
        <v>0</v>
      </c>
      <c r="I84" s="268">
        <f t="shared" ca="1" si="35"/>
        <v>0</v>
      </c>
      <c r="J84" s="269">
        <f t="shared" ca="1" si="35"/>
        <v>0</v>
      </c>
      <c r="K84" s="290"/>
      <c r="L84" s="271">
        <f ca="1">J84+L14+L21-L35-L42-L49-L56-L63-L70</f>
        <v>0</v>
      </c>
      <c r="M84" s="268">
        <f t="shared" ref="M84:O88" ca="1" si="36">L84+M14+M21-M35-M42-M49-M56-M63-M70</f>
        <v>0</v>
      </c>
      <c r="N84" s="268">
        <f t="shared" ca="1" si="36"/>
        <v>0</v>
      </c>
      <c r="O84" s="269">
        <f t="shared" ca="1" si="36"/>
        <v>0</v>
      </c>
      <c r="P84" s="290"/>
      <c r="R84" s="391">
        <v>509</v>
      </c>
      <c r="S84" s="391"/>
    </row>
    <row r="85" spans="1:19" ht="15" customHeight="1" x14ac:dyDescent="0.25">
      <c r="A85" s="484" t="s">
        <v>172</v>
      </c>
      <c r="B85" s="298">
        <f ca="1">B8+B15+B22-B36-B43-B50-B57-B64-B71</f>
        <v>0</v>
      </c>
      <c r="C85" s="268">
        <f t="shared" ca="1" si="34"/>
        <v>0</v>
      </c>
      <c r="D85" s="268">
        <f t="shared" ca="1" si="34"/>
        <v>0</v>
      </c>
      <c r="E85" s="301">
        <f t="shared" ca="1" si="34"/>
        <v>0</v>
      </c>
      <c r="F85" s="290"/>
      <c r="G85" s="271">
        <f ca="1">E85+G15+G22-G36-G43-G50-G57-G64-G71</f>
        <v>0</v>
      </c>
      <c r="H85" s="268">
        <f t="shared" ca="1" si="35"/>
        <v>0</v>
      </c>
      <c r="I85" s="268">
        <f t="shared" ca="1" si="35"/>
        <v>0</v>
      </c>
      <c r="J85" s="269">
        <f t="shared" ca="1" si="35"/>
        <v>0</v>
      </c>
      <c r="K85" s="290"/>
      <c r="L85" s="271">
        <f ca="1">J85+L15+L22-L36-L43-L50-L57-L64-L71</f>
        <v>0</v>
      </c>
      <c r="M85" s="268">
        <f t="shared" ca="1" si="36"/>
        <v>0</v>
      </c>
      <c r="N85" s="268">
        <f t="shared" ca="1" si="36"/>
        <v>0</v>
      </c>
      <c r="O85" s="269">
        <f t="shared" ca="1" si="36"/>
        <v>0</v>
      </c>
      <c r="P85" s="290"/>
      <c r="R85" s="391">
        <f t="shared" ref="R85:R88" si="37">R84+S85</f>
        <v>510</v>
      </c>
      <c r="S85" s="391">
        <v>1</v>
      </c>
    </row>
    <row r="86" spans="1:19" ht="15" customHeight="1" x14ac:dyDescent="0.25">
      <c r="A86" s="484" t="s">
        <v>173</v>
      </c>
      <c r="B86" s="298">
        <f ca="1">B9+B16+B23-B37-B44-B51-B58-B65-B72</f>
        <v>0</v>
      </c>
      <c r="C86" s="268">
        <f t="shared" ca="1" si="34"/>
        <v>0</v>
      </c>
      <c r="D86" s="268">
        <f t="shared" ca="1" si="34"/>
        <v>0</v>
      </c>
      <c r="E86" s="301">
        <f t="shared" ca="1" si="34"/>
        <v>0</v>
      </c>
      <c r="F86" s="290"/>
      <c r="G86" s="271">
        <f ca="1">E86+G16+G23-G37-G44-G51-G58-G65-G72</f>
        <v>0</v>
      </c>
      <c r="H86" s="268">
        <f t="shared" ca="1" si="35"/>
        <v>0</v>
      </c>
      <c r="I86" s="268">
        <f t="shared" ca="1" si="35"/>
        <v>0</v>
      </c>
      <c r="J86" s="269">
        <f t="shared" ca="1" si="35"/>
        <v>0</v>
      </c>
      <c r="K86" s="290"/>
      <c r="L86" s="271">
        <f ca="1">J86+L16+L23-L37-L44-L51-L58-L65-L72</f>
        <v>0</v>
      </c>
      <c r="M86" s="268">
        <f t="shared" ca="1" si="36"/>
        <v>0</v>
      </c>
      <c r="N86" s="268">
        <f t="shared" ca="1" si="36"/>
        <v>0</v>
      </c>
      <c r="O86" s="269">
        <f t="shared" ca="1" si="36"/>
        <v>0</v>
      </c>
      <c r="P86" s="290"/>
      <c r="R86" s="391">
        <f t="shared" si="37"/>
        <v>511</v>
      </c>
      <c r="S86" s="391">
        <v>1</v>
      </c>
    </row>
    <row r="87" spans="1:19" ht="15" customHeight="1" x14ac:dyDescent="0.25">
      <c r="A87" s="484" t="s">
        <v>175</v>
      </c>
      <c r="B87" s="298">
        <f ca="1">B10+B17+B24-B38-B45-B52-B59-B66-B73</f>
        <v>0</v>
      </c>
      <c r="C87" s="268">
        <f t="shared" ca="1" si="34"/>
        <v>0</v>
      </c>
      <c r="D87" s="268">
        <f t="shared" ca="1" si="34"/>
        <v>0</v>
      </c>
      <c r="E87" s="301">
        <f t="shared" ca="1" si="34"/>
        <v>0</v>
      </c>
      <c r="F87" s="290"/>
      <c r="G87" s="271">
        <f ca="1">E87+G17+G24-G38-G45-G52-G59-G66-G73</f>
        <v>0</v>
      </c>
      <c r="H87" s="268">
        <f t="shared" ca="1" si="35"/>
        <v>0</v>
      </c>
      <c r="I87" s="268">
        <f t="shared" ca="1" si="35"/>
        <v>0</v>
      </c>
      <c r="J87" s="269">
        <f t="shared" ca="1" si="35"/>
        <v>0</v>
      </c>
      <c r="K87" s="290"/>
      <c r="L87" s="271">
        <f ca="1">J87+L17+L24-L38-L45-L52-L59-L66-L73</f>
        <v>0</v>
      </c>
      <c r="M87" s="268">
        <f t="shared" ca="1" si="36"/>
        <v>0</v>
      </c>
      <c r="N87" s="268">
        <f t="shared" ca="1" si="36"/>
        <v>0</v>
      </c>
      <c r="O87" s="269">
        <f t="shared" ca="1" si="36"/>
        <v>0</v>
      </c>
      <c r="P87" s="290"/>
      <c r="R87" s="391">
        <f t="shared" si="37"/>
        <v>512</v>
      </c>
      <c r="S87" s="391">
        <v>1</v>
      </c>
    </row>
    <row r="88" spans="1:19" ht="15" customHeight="1" thickBot="1" x14ac:dyDescent="0.3">
      <c r="A88" s="484" t="s">
        <v>174</v>
      </c>
      <c r="B88" s="298">
        <f ca="1">B11+B18+B25-B39-B46-B53-B60-B67-B74</f>
        <v>0</v>
      </c>
      <c r="C88" s="268">
        <f t="shared" ca="1" si="34"/>
        <v>0</v>
      </c>
      <c r="D88" s="268">
        <f t="shared" ca="1" si="34"/>
        <v>0</v>
      </c>
      <c r="E88" s="301">
        <f t="shared" ca="1" si="34"/>
        <v>0</v>
      </c>
      <c r="F88" s="290"/>
      <c r="G88" s="271">
        <f ca="1">E88+G18+G25-G39-G46-G53-G60-G67-G74</f>
        <v>0</v>
      </c>
      <c r="H88" s="268">
        <f t="shared" ca="1" si="35"/>
        <v>0</v>
      </c>
      <c r="I88" s="268">
        <f t="shared" ca="1" si="35"/>
        <v>0</v>
      </c>
      <c r="J88" s="269">
        <f t="shared" ca="1" si="35"/>
        <v>0</v>
      </c>
      <c r="K88" s="290"/>
      <c r="L88" s="271">
        <f ca="1">J88+L18+L25-L39-L46-L53-L60-L67-L74</f>
        <v>0</v>
      </c>
      <c r="M88" s="268">
        <f t="shared" ca="1" si="36"/>
        <v>0</v>
      </c>
      <c r="N88" s="268">
        <f t="shared" ca="1" si="36"/>
        <v>0</v>
      </c>
      <c r="O88" s="269">
        <f t="shared" ca="1" si="36"/>
        <v>0</v>
      </c>
      <c r="P88" s="290"/>
      <c r="R88" s="391">
        <f t="shared" si="37"/>
        <v>513</v>
      </c>
      <c r="S88" s="391">
        <v>1</v>
      </c>
    </row>
    <row r="89" spans="1:19" ht="15" customHeight="1" x14ac:dyDescent="0.25">
      <c r="A89" s="309" t="s">
        <v>115</v>
      </c>
      <c r="B89" s="310"/>
      <c r="C89" s="310"/>
      <c r="D89" s="310"/>
      <c r="E89" s="310"/>
      <c r="F89" s="311"/>
      <c r="G89" s="310"/>
      <c r="H89" s="310"/>
      <c r="I89" s="310"/>
      <c r="J89" s="310"/>
      <c r="K89" s="311"/>
      <c r="L89" s="310"/>
      <c r="M89" s="310"/>
      <c r="N89" s="310"/>
      <c r="O89" s="310"/>
      <c r="P89" s="312"/>
    </row>
    <row r="90" spans="1:19" ht="15" customHeight="1" x14ac:dyDescent="0.25">
      <c r="A90" s="295" t="s">
        <v>180</v>
      </c>
      <c r="B90" s="302"/>
      <c r="C90" s="140"/>
      <c r="D90" s="140"/>
      <c r="E90" s="303"/>
      <c r="F90" s="289"/>
      <c r="G90" s="285"/>
      <c r="H90" s="140"/>
      <c r="I90" s="140"/>
      <c r="J90" s="282"/>
      <c r="K90" s="289"/>
      <c r="L90" s="285"/>
      <c r="M90" s="140"/>
      <c r="N90" s="140"/>
      <c r="O90" s="282"/>
      <c r="P90" s="289"/>
    </row>
    <row r="91" spans="1:19" ht="15" customHeight="1" x14ac:dyDescent="0.25">
      <c r="A91" s="484" t="s">
        <v>171</v>
      </c>
      <c r="B91" s="304"/>
      <c r="C91" s="135"/>
      <c r="D91" s="135"/>
      <c r="E91" s="305"/>
      <c r="F91" s="279"/>
      <c r="G91" s="272"/>
      <c r="H91" s="135"/>
      <c r="I91" s="135"/>
      <c r="J91" s="270"/>
      <c r="K91" s="279"/>
      <c r="L91" s="272"/>
      <c r="M91" s="135"/>
      <c r="N91" s="135"/>
      <c r="O91" s="270"/>
      <c r="P91" s="279"/>
    </row>
    <row r="92" spans="1:19" ht="15" customHeight="1" x14ac:dyDescent="0.25">
      <c r="A92" s="484" t="s">
        <v>172</v>
      </c>
      <c r="B92" s="304"/>
      <c r="C92" s="135"/>
      <c r="D92" s="135"/>
      <c r="E92" s="305"/>
      <c r="F92" s="279"/>
      <c r="G92" s="272"/>
      <c r="H92" s="135"/>
      <c r="I92" s="135"/>
      <c r="J92" s="270"/>
      <c r="K92" s="279"/>
      <c r="L92" s="272"/>
      <c r="M92" s="135"/>
      <c r="N92" s="135"/>
      <c r="O92" s="270"/>
      <c r="P92" s="279"/>
    </row>
    <row r="93" spans="1:19" ht="15" customHeight="1" x14ac:dyDescent="0.25">
      <c r="A93" s="484" t="s">
        <v>173</v>
      </c>
      <c r="B93" s="304"/>
      <c r="C93" s="135"/>
      <c r="D93" s="135"/>
      <c r="E93" s="305"/>
      <c r="F93" s="279"/>
      <c r="G93" s="272"/>
      <c r="H93" s="135"/>
      <c r="I93" s="135"/>
      <c r="J93" s="270"/>
      <c r="K93" s="279"/>
      <c r="L93" s="272"/>
      <c r="M93" s="135"/>
      <c r="N93" s="135"/>
      <c r="O93" s="270"/>
      <c r="P93" s="279"/>
    </row>
    <row r="94" spans="1:19" ht="15" customHeight="1" x14ac:dyDescent="0.25">
      <c r="A94" s="484" t="s">
        <v>175</v>
      </c>
      <c r="B94" s="304"/>
      <c r="C94" s="135"/>
      <c r="D94" s="135"/>
      <c r="E94" s="305"/>
      <c r="F94" s="279"/>
      <c r="G94" s="272"/>
      <c r="H94" s="135"/>
      <c r="I94" s="135"/>
      <c r="J94" s="270"/>
      <c r="K94" s="279"/>
      <c r="L94" s="272"/>
      <c r="M94" s="135"/>
      <c r="N94" s="135"/>
      <c r="O94" s="270"/>
      <c r="P94" s="279"/>
    </row>
    <row r="95" spans="1:19" s="134" customFormat="1" ht="15" customHeight="1" thickBot="1" x14ac:dyDescent="0.3">
      <c r="A95" s="485" t="s">
        <v>174</v>
      </c>
      <c r="B95" s="306"/>
      <c r="C95" s="292"/>
      <c r="D95" s="292"/>
      <c r="E95" s="307"/>
      <c r="F95" s="278"/>
      <c r="G95" s="294"/>
      <c r="H95" s="292"/>
      <c r="I95" s="292"/>
      <c r="J95" s="293"/>
      <c r="K95" s="278"/>
      <c r="L95" s="294"/>
      <c r="M95" s="292"/>
      <c r="N95" s="292"/>
      <c r="O95" s="293"/>
      <c r="P95" s="278"/>
    </row>
    <row r="96" spans="1:19" ht="15" customHeight="1" x14ac:dyDescent="0.25"/>
  </sheetData>
  <sheetProtection algorithmName="SHA-512" hashValue="5Uekx4TRoNVe+JLu7JcYaUk37grjW+VMwg+eVz2zj7+g0JkPSIyBnlsZgTR6mcSClfh/bpsr/cZlNSFuLX5gCQ==" saltValue="sk+a1Sf94Zs/hW8dDiQUCA==" spinCount="100000" sheet="1" objects="1" scenarios="1"/>
  <mergeCells count="8">
    <mergeCell ref="K3:K4"/>
    <mergeCell ref="L3:O3"/>
    <mergeCell ref="P3:P4"/>
    <mergeCell ref="A1:A2"/>
    <mergeCell ref="A3:A4"/>
    <mergeCell ref="B3:E3"/>
    <mergeCell ref="F3:F4"/>
    <mergeCell ref="G3:J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17"/>
  <sheetViews>
    <sheetView workbookViewId="0">
      <selection activeCell="F17" sqref="F17"/>
    </sheetView>
  </sheetViews>
  <sheetFormatPr defaultRowHeight="15" x14ac:dyDescent="0.25"/>
  <cols>
    <col min="1" max="1" width="47.140625" customWidth="1"/>
    <col min="2" max="4" width="13.28515625" customWidth="1"/>
    <col min="5" max="5" width="65.85546875" customWidth="1"/>
    <col min="6" max="6" width="22.140625" customWidth="1"/>
  </cols>
  <sheetData>
    <row r="1" spans="1:6" x14ac:dyDescent="0.25">
      <c r="A1" s="530"/>
      <c r="B1" s="530"/>
      <c r="C1" s="530"/>
      <c r="D1" s="530"/>
      <c r="E1" s="530"/>
    </row>
    <row r="2" spans="1:6" ht="20.25" x14ac:dyDescent="0.3">
      <c r="A2" s="595" t="s">
        <v>181</v>
      </c>
      <c r="B2" s="595"/>
      <c r="C2" s="595"/>
      <c r="D2" s="595"/>
      <c r="E2" s="595"/>
    </row>
    <row r="3" spans="1:6" ht="15.75" thickBot="1" x14ac:dyDescent="0.3">
      <c r="A3" s="531"/>
      <c r="B3" s="531"/>
      <c r="C3" s="531"/>
      <c r="D3" s="531"/>
      <c r="E3" s="531"/>
    </row>
    <row r="4" spans="1:6" ht="57.75" thickBot="1" x14ac:dyDescent="0.3">
      <c r="A4" s="544" t="s">
        <v>182</v>
      </c>
      <c r="B4" s="544" t="str">
        <f>(YEAR(Test_date)-1)&amp;" год"</f>
        <v>2018 год</v>
      </c>
      <c r="C4" s="544" t="str">
        <f>(LEFT(B4,4)+1)&amp;" год"</f>
        <v>2019 год</v>
      </c>
      <c r="D4" s="544" t="s">
        <v>183</v>
      </c>
      <c r="E4" s="545" t="s">
        <v>184</v>
      </c>
      <c r="F4" s="532"/>
    </row>
    <row r="5" spans="1:6" ht="23.45" customHeight="1" x14ac:dyDescent="0.3">
      <c r="A5" s="546" t="s">
        <v>73</v>
      </c>
      <c r="B5" s="547">
        <f>SUM(B6:B8)</f>
        <v>0</v>
      </c>
      <c r="C5" s="547">
        <f>SUM(C6:C8)</f>
        <v>0</v>
      </c>
      <c r="D5" s="547" t="str">
        <f>IFERROR(C5/B5*100-100,"")</f>
        <v/>
      </c>
      <c r="E5" s="549"/>
      <c r="F5" s="533" t="str">
        <f t="shared" ref="F5:F17" si="0">IF(OR($D5&gt;10,$D5&lt;-10),IF($D5="","",IF($E5="","Внесите комментарий!","")),"")</f>
        <v/>
      </c>
    </row>
    <row r="6" spans="1:6" ht="23.45" customHeight="1" x14ac:dyDescent="0.3">
      <c r="A6" s="538" t="s">
        <v>192</v>
      </c>
      <c r="B6" s="534">
        <f>'1. Статистика'!M48</f>
        <v>0</v>
      </c>
      <c r="C6" s="534">
        <f>'3.Прогноз.С корректировкой Таб7'!G9</f>
        <v>0</v>
      </c>
      <c r="D6" s="534" t="str">
        <f t="shared" ref="D6:D17" si="1">IFERROR(C6/B6*100-100,"")</f>
        <v/>
      </c>
      <c r="E6" s="535"/>
      <c r="F6" s="533" t="str">
        <f t="shared" si="0"/>
        <v/>
      </c>
    </row>
    <row r="7" spans="1:6" ht="23.45" customHeight="1" x14ac:dyDescent="0.3">
      <c r="A7" s="538" t="s">
        <v>193</v>
      </c>
      <c r="B7" s="534">
        <f>'1. Статистика'!M54</f>
        <v>0</v>
      </c>
      <c r="C7" s="534">
        <f>'3.Прогноз.С корректировкой Таб7'!G15</f>
        <v>0</v>
      </c>
      <c r="D7" s="534" t="str">
        <f t="shared" si="1"/>
        <v/>
      </c>
      <c r="E7" s="535"/>
      <c r="F7" s="533" t="str">
        <f t="shared" si="0"/>
        <v/>
      </c>
    </row>
    <row r="8" spans="1:6" ht="23.45" customHeight="1" x14ac:dyDescent="0.3">
      <c r="A8" s="538" t="s">
        <v>194</v>
      </c>
      <c r="B8" s="534">
        <f>'1. Статистика'!M60</f>
        <v>0</v>
      </c>
      <c r="C8" s="534">
        <f>'3.Прогноз.С корректировкой Таб7'!G51</f>
        <v>0</v>
      </c>
      <c r="D8" s="534" t="str">
        <f t="shared" si="1"/>
        <v/>
      </c>
      <c r="E8" s="535"/>
      <c r="F8" s="533" t="str">
        <f t="shared" si="0"/>
        <v/>
      </c>
    </row>
    <row r="9" spans="1:6" ht="23.45" customHeight="1" x14ac:dyDescent="0.3">
      <c r="A9" s="536" t="s">
        <v>85</v>
      </c>
      <c r="B9" s="537">
        <f>SUM(B10,B13:B16)</f>
        <v>0</v>
      </c>
      <c r="C9" s="537">
        <f>SUM(C10,C13:C16)</f>
        <v>0</v>
      </c>
      <c r="D9" s="537" t="str">
        <f t="shared" si="1"/>
        <v/>
      </c>
      <c r="E9" s="550"/>
      <c r="F9" s="533" t="str">
        <f t="shared" si="0"/>
        <v/>
      </c>
    </row>
    <row r="10" spans="1:6" ht="23.45" customHeight="1" x14ac:dyDescent="0.3">
      <c r="A10" s="538" t="s">
        <v>185</v>
      </c>
      <c r="B10" s="534">
        <f>SUM(B11:B12)</f>
        <v>0</v>
      </c>
      <c r="C10" s="534">
        <f>C11+C12</f>
        <v>0</v>
      </c>
      <c r="D10" s="534" t="str">
        <f t="shared" si="1"/>
        <v/>
      </c>
      <c r="E10" s="551"/>
      <c r="F10" s="533" t="str">
        <f t="shared" si="0"/>
        <v/>
      </c>
    </row>
    <row r="11" spans="1:6" ht="23.45" customHeight="1" x14ac:dyDescent="0.3">
      <c r="A11" s="543" t="s">
        <v>189</v>
      </c>
      <c r="B11" s="539">
        <f>'1. Статистика'!M72</f>
        <v>0</v>
      </c>
      <c r="C11" s="539">
        <f>'3.Прогноз.С корректировкой Таб7'!G79</f>
        <v>0</v>
      </c>
      <c r="D11" s="539" t="str">
        <f t="shared" si="1"/>
        <v/>
      </c>
      <c r="E11" s="548"/>
      <c r="F11" s="533" t="str">
        <f t="shared" si="0"/>
        <v/>
      </c>
    </row>
    <row r="12" spans="1:6" ht="23.45" customHeight="1" x14ac:dyDescent="0.3">
      <c r="A12" s="543" t="s">
        <v>191</v>
      </c>
      <c r="B12" s="539">
        <f>'1. Статистика'!M78</f>
        <v>0</v>
      </c>
      <c r="C12" s="539">
        <f>'3.Прогноз.С корректировкой Таб7'!G95</f>
        <v>0</v>
      </c>
      <c r="D12" s="539" t="str">
        <f t="shared" si="1"/>
        <v/>
      </c>
      <c r="E12" s="548"/>
      <c r="F12" s="533" t="str">
        <f t="shared" si="0"/>
        <v/>
      </c>
    </row>
    <row r="13" spans="1:6" ht="23.45" customHeight="1" x14ac:dyDescent="0.3">
      <c r="A13" s="538" t="s">
        <v>190</v>
      </c>
      <c r="B13" s="534">
        <f>'1. Статистика'!M84</f>
        <v>0</v>
      </c>
      <c r="C13" s="534">
        <f>'3.Прогноз.С корректировкой Таб7'!G111</f>
        <v>0</v>
      </c>
      <c r="D13" s="534" t="str">
        <f t="shared" si="1"/>
        <v/>
      </c>
      <c r="E13" s="535"/>
      <c r="F13" s="533" t="str">
        <f t="shared" si="0"/>
        <v/>
      </c>
    </row>
    <row r="14" spans="1:6" ht="23.45" customHeight="1" x14ac:dyDescent="0.3">
      <c r="A14" s="538" t="s">
        <v>186</v>
      </c>
      <c r="B14" s="534">
        <f>'1. Статистика'!M90</f>
        <v>0</v>
      </c>
      <c r="C14" s="534">
        <f>'3.Прогноз.С корректировкой Таб7'!G137</f>
        <v>0</v>
      </c>
      <c r="D14" s="534" t="str">
        <f t="shared" si="1"/>
        <v/>
      </c>
      <c r="E14" s="535"/>
      <c r="F14" s="533" t="str">
        <f t="shared" si="0"/>
        <v/>
      </c>
    </row>
    <row r="15" spans="1:6" ht="23.45" customHeight="1" x14ac:dyDescent="0.3">
      <c r="A15" s="538" t="s">
        <v>187</v>
      </c>
      <c r="B15" s="534">
        <f>'1. Статистика'!M96</f>
        <v>0</v>
      </c>
      <c r="C15" s="534">
        <f>'3.Прогноз.С корректировкой Таб7'!G148</f>
        <v>0</v>
      </c>
      <c r="D15" s="534" t="str">
        <f t="shared" si="1"/>
        <v/>
      </c>
      <c r="E15" s="535"/>
      <c r="F15" s="533" t="str">
        <f t="shared" si="0"/>
        <v/>
      </c>
    </row>
    <row r="16" spans="1:6" ht="23.45" customHeight="1" x14ac:dyDescent="0.3">
      <c r="A16" s="538" t="s">
        <v>188</v>
      </c>
      <c r="B16" s="534">
        <f>'1. Статистика'!M102</f>
        <v>0</v>
      </c>
      <c r="C16" s="534">
        <f>'3.Прогноз.С корректировкой Таб7'!G164</f>
        <v>0</v>
      </c>
      <c r="D16" s="534" t="str">
        <f t="shared" si="1"/>
        <v/>
      </c>
      <c r="E16" s="535"/>
      <c r="F16" s="533" t="str">
        <f t="shared" si="0"/>
        <v/>
      </c>
    </row>
    <row r="17" spans="1:6" ht="23.45" customHeight="1" thickBot="1" x14ac:dyDescent="0.35">
      <c r="A17" s="540" t="s">
        <v>103</v>
      </c>
      <c r="B17" s="541">
        <f>'1. Статистика'!M108</f>
        <v>0</v>
      </c>
      <c r="C17" s="541">
        <f>'3.Прогноз.С корректировкой Таб7'!G186</f>
        <v>0</v>
      </c>
      <c r="D17" s="541" t="str">
        <f t="shared" si="1"/>
        <v/>
      </c>
      <c r="E17" s="542"/>
      <c r="F17" s="533" t="str">
        <f t="shared" si="0"/>
        <v/>
      </c>
    </row>
  </sheetData>
  <sheetProtection algorithmName="SHA-512" hashValue="/WxT4b/vKRZmI3iDgqHvRJrr6F+rcnB1owp9hFydgPW5JLBvBTrcaNXEDsiFYHcZa4TfTzdgjKh4819z4UqTSw==" saltValue="C/wpEtGBxJQv1A8SwV3tSg==" spinCount="100000" sheet="1" objects="1" scenarios="1"/>
  <mergeCells count="1"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1. Статистика</vt:lpstr>
      <vt:lpstr>2. Прогноз. Без корректировки</vt:lpstr>
      <vt:lpstr>3.Прогноз.С корректировкой Таб7</vt:lpstr>
      <vt:lpstr>4.Комментарий</vt:lpstr>
      <vt:lpstr>Date</vt:lpstr>
      <vt:lpstr>DocN</vt:lpstr>
      <vt:lpstr>Test_date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 Degtyarev</dc:creator>
  <cp:lastModifiedBy>Елизарова Галина Анатольевна</cp:lastModifiedBy>
  <cp:revision>11</cp:revision>
  <cp:lastPrinted>2017-12-26T11:25:12Z</cp:lastPrinted>
  <dcterms:created xsi:type="dcterms:W3CDTF">2006-09-16T00:00:00Z</dcterms:created>
  <dcterms:modified xsi:type="dcterms:W3CDTF">2020-01-13T06:06:51Z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