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935" windowWidth="19200" windowHeight="5730" tabRatio="500" firstSheet="1" activeTab="1"/>
  </bookViews>
  <sheets>
    <sheet name="СВОД 2 приложение " sheetId="1" state="hidden" r:id="rId1"/>
    <sheet name="Отчет за 2020" sheetId="2" r:id="rId2"/>
  </sheets>
  <definedNames>
    <definedName name="Excel_BuiltIn_Print_Area" localSheetId="1">'Отчет за 2020'!$A$3:$U$115</definedName>
    <definedName name="Excel_BuiltIn_Print_Titles" localSheetId="1">'Отчет за 2020'!$3:$7</definedName>
    <definedName name="Excel_BuiltIn_Print_Titles" localSheetId="0">'СВОД 2 приложение '!$3:$5</definedName>
    <definedName name="Print_Area_0" localSheetId="1">'Отчет за 2020'!$A$2:$U$115</definedName>
    <definedName name="Print_Area_0" localSheetId="0">'СВОД 2 приложение '!$A$1:$T$108</definedName>
    <definedName name="Print_Area_0_0" localSheetId="1">'Отчет за 2020'!$A$2:$U$115</definedName>
    <definedName name="Print_Area_0_0" localSheetId="0">'СВОД 2 приложение '!$A$1:$T$108</definedName>
    <definedName name="Print_Area_0_0_0" localSheetId="1">'Отчет за 2020'!$A$2:$U$115</definedName>
    <definedName name="Print_Area_0_0_0" localSheetId="0">'СВОД 2 приложение '!$A$1:$T$108</definedName>
    <definedName name="Print_Titles_0" localSheetId="1">'Отчет за 2020'!$5:$7</definedName>
    <definedName name="Print_Titles_0" localSheetId="0">'СВОД 2 приложение '!$3:$5</definedName>
    <definedName name="Print_Titles_0_0" localSheetId="1">'Отчет за 2020'!$5:$7</definedName>
    <definedName name="Print_Titles_0_0" localSheetId="0">'СВОД 2 приложение '!$3:$5</definedName>
    <definedName name="Print_Titles_0_0_0" localSheetId="1">'Отчет за 2020'!$5:$7</definedName>
    <definedName name="Print_Titles_0_0_0" localSheetId="0">'СВОД 2 приложение '!$3:$5</definedName>
    <definedName name="_xlnm.Print_Titles" localSheetId="1">'Отчет за 2020'!$5:$7</definedName>
    <definedName name="_xlnm.Print_Titles" localSheetId="0">'СВОД 2 приложение '!$3:$5</definedName>
    <definedName name="_xlnm.Print_Area" localSheetId="1">'Отчет за 2020'!$A$1:$U$118</definedName>
    <definedName name="_xlnm.Print_Area" localSheetId="0">'СВОД 2 приложение '!$A$1:$T$108</definedName>
  </definedNames>
  <calcPr calcId="145621"/>
</workbook>
</file>

<file path=xl/calcChain.xml><?xml version="1.0" encoding="utf-8"?>
<calcChain xmlns="http://schemas.openxmlformats.org/spreadsheetml/2006/main">
  <c r="C79" i="2" l="1"/>
  <c r="D79" i="2"/>
  <c r="E79" i="2"/>
  <c r="F79" i="2"/>
  <c r="G79" i="2"/>
  <c r="H79" i="2"/>
  <c r="I79" i="2"/>
  <c r="J79" i="2"/>
  <c r="K79" i="2"/>
  <c r="L79" i="2"/>
  <c r="M79" i="2"/>
  <c r="N79" i="2"/>
  <c r="O79" i="2"/>
  <c r="B79" i="2"/>
  <c r="D88" i="2"/>
  <c r="E88" i="2"/>
  <c r="S23" i="2"/>
  <c r="T62" i="2" l="1"/>
  <c r="T61" i="2"/>
  <c r="E87" i="2" l="1"/>
  <c r="D87" i="2"/>
  <c r="S44" i="2" l="1"/>
  <c r="S41" i="2"/>
  <c r="S40" i="2"/>
  <c r="D101" i="2" l="1"/>
  <c r="E101" i="2"/>
  <c r="B22" i="2" l="1"/>
  <c r="B68" i="2"/>
  <c r="T95" i="2" l="1"/>
  <c r="T84" i="2" l="1"/>
  <c r="T83" i="2"/>
  <c r="T82" i="2"/>
  <c r="T81" i="2"/>
  <c r="T78" i="2"/>
  <c r="T30" i="2"/>
  <c r="T31" i="2"/>
  <c r="T56" i="2"/>
  <c r="T39" i="2"/>
  <c r="T36" i="2" l="1"/>
  <c r="T72" i="2"/>
  <c r="T73" i="2"/>
  <c r="T71" i="2"/>
  <c r="T69" i="2"/>
  <c r="T105" i="2"/>
  <c r="T102" i="2"/>
  <c r="T101" i="2"/>
  <c r="T100" i="2"/>
  <c r="T98" i="2"/>
  <c r="E114" i="2" l="1"/>
  <c r="D114" i="2"/>
  <c r="C100" i="2"/>
  <c r="B100" i="2"/>
  <c r="C98" i="2"/>
  <c r="B98" i="2"/>
  <c r="E36" i="2"/>
  <c r="D36" i="2"/>
  <c r="D39" i="2"/>
  <c r="B55" i="2"/>
  <c r="B53" i="2" s="1"/>
  <c r="B60" i="2"/>
  <c r="B59" i="2" s="1"/>
  <c r="N102" i="2"/>
  <c r="O102" i="2"/>
  <c r="B102" i="2"/>
  <c r="E69" i="2"/>
  <c r="E70" i="2"/>
  <c r="E71" i="2"/>
  <c r="E72" i="2"/>
  <c r="E73" i="2"/>
  <c r="D69" i="2"/>
  <c r="D70" i="2"/>
  <c r="D71" i="2"/>
  <c r="D72" i="2"/>
  <c r="D73" i="2"/>
  <c r="B110" i="2" l="1"/>
  <c r="B116" i="2" s="1"/>
  <c r="O110" i="2"/>
  <c r="O116" i="2" s="1"/>
  <c r="N110" i="2"/>
  <c r="N116" i="2" s="1"/>
  <c r="E108" i="2"/>
  <c r="D108" i="2"/>
  <c r="E106" i="2"/>
  <c r="D106" i="2"/>
  <c r="C107" i="2"/>
  <c r="F107" i="2"/>
  <c r="G107" i="2"/>
  <c r="H107" i="2"/>
  <c r="I107" i="2"/>
  <c r="J107" i="2"/>
  <c r="K107" i="2"/>
  <c r="L107" i="2"/>
  <c r="M107" i="2"/>
  <c r="N107" i="2"/>
  <c r="O107" i="2"/>
  <c r="B107" i="2"/>
  <c r="D104" i="2"/>
  <c r="C105" i="2"/>
  <c r="F105" i="2"/>
  <c r="G105" i="2"/>
  <c r="H105" i="2"/>
  <c r="I105" i="2"/>
  <c r="J105" i="2"/>
  <c r="K105" i="2"/>
  <c r="L105" i="2"/>
  <c r="M105" i="2"/>
  <c r="N105" i="2"/>
  <c r="O105" i="2"/>
  <c r="B105" i="2"/>
  <c r="E97" i="2"/>
  <c r="E98" i="2"/>
  <c r="E99" i="2"/>
  <c r="E100" i="2"/>
  <c r="E103" i="2"/>
  <c r="E104" i="2"/>
  <c r="D97" i="2"/>
  <c r="D98" i="2"/>
  <c r="D99" i="2"/>
  <c r="D100" i="2"/>
  <c r="D103" i="2"/>
  <c r="O96" i="2"/>
  <c r="N96" i="2"/>
  <c r="B96" i="2"/>
  <c r="E81" i="2"/>
  <c r="E82" i="2"/>
  <c r="E83" i="2"/>
  <c r="D83" i="2"/>
  <c r="D82" i="2"/>
  <c r="D81" i="2"/>
  <c r="F78" i="2"/>
  <c r="F90" i="2" s="1"/>
  <c r="G78" i="2"/>
  <c r="G76" i="2" s="1"/>
  <c r="H78" i="2"/>
  <c r="H76" i="2" s="1"/>
  <c r="I78" i="2"/>
  <c r="I76" i="2" s="1"/>
  <c r="J78" i="2"/>
  <c r="J76" i="2" s="1"/>
  <c r="K78" i="2"/>
  <c r="K90" i="2" s="1"/>
  <c r="L78" i="2"/>
  <c r="L76" i="2" s="1"/>
  <c r="M78" i="2"/>
  <c r="M76" i="2" s="1"/>
  <c r="N78" i="2"/>
  <c r="N76" i="2" s="1"/>
  <c r="O78" i="2"/>
  <c r="O76" i="2" s="1"/>
  <c r="C78" i="2"/>
  <c r="B78" i="2"/>
  <c r="B76" i="2" s="1"/>
  <c r="C68" i="2"/>
  <c r="C67" i="2" s="1"/>
  <c r="F68" i="2"/>
  <c r="G68" i="2"/>
  <c r="H68" i="2"/>
  <c r="H67" i="2" s="1"/>
  <c r="H65" i="2" s="1"/>
  <c r="I68" i="2"/>
  <c r="I67" i="2" s="1"/>
  <c r="I65" i="2" s="1"/>
  <c r="J68" i="2"/>
  <c r="J67" i="2" s="1"/>
  <c r="J74" i="2" s="1"/>
  <c r="K68" i="2"/>
  <c r="K67" i="2" s="1"/>
  <c r="K65" i="2" s="1"/>
  <c r="L68" i="2"/>
  <c r="L67" i="2" s="1"/>
  <c r="L65" i="2" s="1"/>
  <c r="M68" i="2"/>
  <c r="M67" i="2" s="1"/>
  <c r="M65" i="2" s="1"/>
  <c r="N68" i="2"/>
  <c r="N67" i="2" s="1"/>
  <c r="N65" i="2" s="1"/>
  <c r="O68" i="2"/>
  <c r="O67" i="2" s="1"/>
  <c r="O65" i="2" s="1"/>
  <c r="B67" i="2"/>
  <c r="B65" i="2" s="1"/>
  <c r="E62" i="2"/>
  <c r="D62" i="2"/>
  <c r="E61" i="2"/>
  <c r="D61" i="2"/>
  <c r="C60" i="2"/>
  <c r="F60" i="2"/>
  <c r="G60" i="2"/>
  <c r="H60" i="2"/>
  <c r="I60" i="2"/>
  <c r="J60" i="2"/>
  <c r="K60" i="2"/>
  <c r="L60" i="2"/>
  <c r="M60" i="2"/>
  <c r="N60" i="2"/>
  <c r="O60" i="2"/>
  <c r="D31" i="2"/>
  <c r="D30" i="2"/>
  <c r="D29" i="2"/>
  <c r="D28" i="2"/>
  <c r="D27" i="2"/>
  <c r="D26" i="2"/>
  <c r="D25" i="2"/>
  <c r="D24" i="2"/>
  <c r="D23" i="2"/>
  <c r="C38" i="2"/>
  <c r="F38" i="2"/>
  <c r="G38" i="2"/>
  <c r="H38" i="2"/>
  <c r="I38" i="2"/>
  <c r="J38" i="2"/>
  <c r="K38" i="2"/>
  <c r="L38" i="2"/>
  <c r="M38" i="2"/>
  <c r="N38" i="2"/>
  <c r="O38" i="2"/>
  <c r="B38" i="2"/>
  <c r="B95" i="2" l="1"/>
  <c r="B109" i="2" s="1"/>
  <c r="B93" i="2" s="1"/>
  <c r="B92" i="2" s="1"/>
  <c r="O95" i="2"/>
  <c r="O109" i="2" s="1"/>
  <c r="O93" i="2" s="1"/>
  <c r="O92" i="2" s="1"/>
  <c r="E105" i="2"/>
  <c r="D107" i="2"/>
  <c r="B90" i="2"/>
  <c r="J65" i="2"/>
  <c r="D105" i="2"/>
  <c r="N95" i="2"/>
  <c r="N109" i="2" s="1"/>
  <c r="N93" i="2" s="1"/>
  <c r="N92" i="2" s="1"/>
  <c r="E60" i="2"/>
  <c r="D60" i="2"/>
  <c r="E107" i="2"/>
  <c r="K76" i="2"/>
  <c r="E76" i="2" s="1"/>
  <c r="L90" i="2"/>
  <c r="H90" i="2"/>
  <c r="O90" i="2"/>
  <c r="G90" i="2"/>
  <c r="N90" i="2"/>
  <c r="J90" i="2"/>
  <c r="M90" i="2"/>
  <c r="I90" i="2"/>
  <c r="C76" i="2"/>
  <c r="C90" i="2"/>
  <c r="E68" i="2"/>
  <c r="E67" i="2" s="1"/>
  <c r="E65" i="2" s="1"/>
  <c r="N74" i="2"/>
  <c r="D68" i="2"/>
  <c r="D67" i="2" s="1"/>
  <c r="D65" i="2" s="1"/>
  <c r="M74" i="2"/>
  <c r="I74" i="2"/>
  <c r="L74" i="2"/>
  <c r="H74" i="2"/>
  <c r="O74" i="2"/>
  <c r="K74" i="2"/>
  <c r="G67" i="2"/>
  <c r="F67" i="2"/>
  <c r="C65" i="2"/>
  <c r="C74" i="2"/>
  <c r="B74" i="2"/>
  <c r="D78" i="2"/>
  <c r="D90" i="2" s="1"/>
  <c r="F76" i="2"/>
  <c r="D76" i="2" s="1"/>
  <c r="E78" i="2"/>
  <c r="E90" i="2" s="1"/>
  <c r="C22" i="2"/>
  <c r="F22" i="2"/>
  <c r="G22" i="2"/>
  <c r="H22" i="2"/>
  <c r="I22" i="2"/>
  <c r="J22" i="2"/>
  <c r="K22" i="2"/>
  <c r="L22" i="2"/>
  <c r="M22" i="2"/>
  <c r="N22" i="2"/>
  <c r="O22" i="2"/>
  <c r="E74" i="2" l="1"/>
  <c r="E22" i="2"/>
  <c r="D22" i="2"/>
  <c r="D74" i="2"/>
  <c r="G65" i="2"/>
  <c r="G74" i="2"/>
  <c r="F65" i="2"/>
  <c r="F74" i="2"/>
  <c r="T85" i="2"/>
  <c r="T49" i="2" l="1"/>
  <c r="T48" i="2"/>
  <c r="T47" i="2"/>
  <c r="T46" i="2"/>
  <c r="T45" i="2"/>
  <c r="T44" i="2"/>
  <c r="T43" i="2"/>
  <c r="T42" i="2"/>
  <c r="T41" i="2"/>
  <c r="T40" i="2"/>
  <c r="T34" i="2"/>
  <c r="T29" i="2" l="1"/>
  <c r="T28" i="2"/>
  <c r="T27" i="2"/>
  <c r="T26" i="2"/>
  <c r="T25" i="2"/>
  <c r="C59" i="2" l="1"/>
  <c r="T60" i="2"/>
  <c r="O59" i="2"/>
  <c r="N59" i="2"/>
  <c r="L59" i="2"/>
  <c r="I59" i="2"/>
  <c r="H59" i="2"/>
  <c r="M59" i="2"/>
  <c r="E57" i="2"/>
  <c r="D57" i="2"/>
  <c r="T55" i="2"/>
  <c r="O55" i="2"/>
  <c r="O53" i="2" s="1"/>
  <c r="N55" i="2"/>
  <c r="N53" i="2" s="1"/>
  <c r="M55" i="2"/>
  <c r="M53" i="2" s="1"/>
  <c r="L55" i="2"/>
  <c r="L53" i="2" s="1"/>
  <c r="K55" i="2"/>
  <c r="K53" i="2" s="1"/>
  <c r="J55" i="2"/>
  <c r="J53" i="2" s="1"/>
  <c r="I55" i="2"/>
  <c r="I53" i="2" s="1"/>
  <c r="H55" i="2"/>
  <c r="H53" i="2" s="1"/>
  <c r="G55" i="2"/>
  <c r="G53" i="2" s="1"/>
  <c r="F55" i="2"/>
  <c r="F53" i="2" s="1"/>
  <c r="C55" i="2"/>
  <c r="C53" i="2" s="1"/>
  <c r="J37" i="2"/>
  <c r="O37" i="2"/>
  <c r="N37" i="2"/>
  <c r="M37" i="2"/>
  <c r="L37" i="2"/>
  <c r="I37" i="2"/>
  <c r="H37" i="2"/>
  <c r="B37" i="2"/>
  <c r="T35" i="2"/>
  <c r="T32" i="2"/>
  <c r="E32" i="2"/>
  <c r="D32" i="2"/>
  <c r="T24" i="2"/>
  <c r="T23" i="2"/>
  <c r="E23" i="2"/>
  <c r="O21" i="2"/>
  <c r="N21" i="2"/>
  <c r="M21" i="2"/>
  <c r="L21" i="2"/>
  <c r="K21" i="2"/>
  <c r="I21" i="2"/>
  <c r="H21" i="2"/>
  <c r="G21" i="2"/>
  <c r="F21" i="2"/>
  <c r="C21" i="2"/>
  <c r="B21" i="2"/>
  <c r="B63" i="2" s="1"/>
  <c r="T17" i="2"/>
  <c r="F14" i="2"/>
  <c r="G14" i="2"/>
  <c r="H14" i="2"/>
  <c r="I14" i="2"/>
  <c r="J14" i="2"/>
  <c r="K14" i="2"/>
  <c r="L14" i="2"/>
  <c r="M14" i="2"/>
  <c r="N14" i="2"/>
  <c r="O14" i="2"/>
  <c r="E12" i="2"/>
  <c r="E14" i="2" s="1"/>
  <c r="E13" i="2"/>
  <c r="D13" i="2"/>
  <c r="D12" i="2"/>
  <c r="D14" i="2" s="1"/>
  <c r="C14" i="2"/>
  <c r="B14" i="2"/>
  <c r="T13" i="2"/>
  <c r="T12" i="2"/>
  <c r="O18" i="2"/>
  <c r="N18" i="2"/>
  <c r="M18" i="2"/>
  <c r="L18" i="2"/>
  <c r="I18" i="2"/>
  <c r="H18" i="2"/>
  <c r="B18" i="2"/>
  <c r="K18" i="2"/>
  <c r="J18" i="2"/>
  <c r="G18" i="2"/>
  <c r="F18" i="2"/>
  <c r="C18" i="2"/>
  <c r="T10" i="2"/>
  <c r="B11" i="2" l="1"/>
  <c r="B10" i="2" s="1"/>
  <c r="O63" i="2"/>
  <c r="O11" i="2" s="1"/>
  <c r="O10" i="2" s="1"/>
  <c r="M63" i="2"/>
  <c r="M11" i="2" s="1"/>
  <c r="M10" i="2" s="1"/>
  <c r="N63" i="2"/>
  <c r="N11" i="2" s="1"/>
  <c r="N10" i="2" s="1"/>
  <c r="L63" i="2"/>
  <c r="L11" i="2" s="1"/>
  <c r="L10" i="2" s="1"/>
  <c r="I63" i="2"/>
  <c r="I11" i="2" s="1"/>
  <c r="I10" i="2" s="1"/>
  <c r="H63" i="2"/>
  <c r="H11" i="2" s="1"/>
  <c r="H10" i="2" s="1"/>
  <c r="E50" i="2"/>
  <c r="D50" i="2"/>
  <c r="D38" i="2" s="1"/>
  <c r="D37" i="2" s="1"/>
  <c r="J59" i="2"/>
  <c r="G37" i="2"/>
  <c r="K59" i="2"/>
  <c r="E21" i="2"/>
  <c r="C37" i="2"/>
  <c r="C63" i="2" s="1"/>
  <c r="C11" i="2" s="1"/>
  <c r="C10" i="2" s="1"/>
  <c r="E39" i="2"/>
  <c r="D55" i="2"/>
  <c r="D53" i="2" s="1"/>
  <c r="J21" i="2"/>
  <c r="E55" i="2"/>
  <c r="E53" i="2" s="1"/>
  <c r="D16" i="2"/>
  <c r="D18" i="2" s="1"/>
  <c r="E16" i="2"/>
  <c r="E18" i="2" s="1"/>
  <c r="E38" i="2" l="1"/>
  <c r="E37" i="2" s="1"/>
  <c r="J63" i="2"/>
  <c r="J11" i="2" s="1"/>
  <c r="J10" i="2" s="1"/>
  <c r="D21" i="2"/>
  <c r="F37" i="2"/>
  <c r="G59" i="2"/>
  <c r="G63" i="2" s="1"/>
  <c r="E59" i="2"/>
  <c r="K37" i="2"/>
  <c r="K63" i="2" s="1"/>
  <c r="K11" i="2" s="1"/>
  <c r="K10" i="2" s="1"/>
  <c r="D59" i="2"/>
  <c r="F59" i="2"/>
  <c r="C113" i="2"/>
  <c r="F113" i="2"/>
  <c r="G113" i="2"/>
  <c r="H113" i="2"/>
  <c r="I113" i="2"/>
  <c r="J113" i="2"/>
  <c r="K113" i="2"/>
  <c r="L113" i="2"/>
  <c r="M113" i="2"/>
  <c r="N113" i="2"/>
  <c r="N115" i="2" s="1"/>
  <c r="O113" i="2"/>
  <c r="O115" i="2" s="1"/>
  <c r="B113" i="2"/>
  <c r="B115" i="2" s="1"/>
  <c r="G11" i="2" l="1"/>
  <c r="G10" i="2" s="1"/>
  <c r="E63" i="2"/>
  <c r="F63" i="2"/>
  <c r="E11" i="2" l="1"/>
  <c r="F11" i="2"/>
  <c r="F10" i="2" s="1"/>
  <c r="D63" i="2"/>
  <c r="E10" i="2"/>
  <c r="T89" i="2"/>
  <c r="T88" i="2"/>
  <c r="T87" i="2"/>
  <c r="T86" i="2"/>
  <c r="T11" i="2"/>
  <c r="D11" i="2" l="1"/>
  <c r="D10" i="2"/>
  <c r="E112" i="2"/>
  <c r="E113" i="2" s="1"/>
  <c r="D112" i="2" l="1"/>
  <c r="D113" i="2" s="1"/>
  <c r="E84" i="2" l="1"/>
  <c r="D84" i="2"/>
  <c r="E85" i="2" l="1"/>
  <c r="D85" i="2"/>
  <c r="D108" i="1" l="1"/>
  <c r="C108" i="1"/>
  <c r="S107" i="1"/>
  <c r="S106" i="1"/>
  <c r="D106" i="1"/>
  <c r="C106" i="1"/>
  <c r="S105" i="1"/>
  <c r="D105" i="1"/>
  <c r="C105" i="1"/>
  <c r="S104" i="1"/>
  <c r="D104" i="1"/>
  <c r="C104" i="1"/>
  <c r="S103" i="1"/>
  <c r="D103" i="1"/>
  <c r="C103" i="1"/>
  <c r="S102" i="1"/>
  <c r="S101" i="1"/>
  <c r="S100" i="1"/>
  <c r="S99" i="1"/>
  <c r="D99" i="1"/>
  <c r="C99" i="1"/>
  <c r="S98" i="1"/>
  <c r="D98" i="1"/>
  <c r="C98" i="1"/>
  <c r="S97" i="1"/>
  <c r="D97" i="1"/>
  <c r="C97" i="1"/>
  <c r="S96" i="1"/>
  <c r="D96" i="1"/>
  <c r="C96" i="1"/>
  <c r="S95" i="1"/>
  <c r="M95" i="1"/>
  <c r="M92" i="1" s="1"/>
  <c r="L95" i="1"/>
  <c r="L92" i="1" s="1"/>
  <c r="K95" i="1"/>
  <c r="K92" i="1" s="1"/>
  <c r="J95" i="1"/>
  <c r="J92" i="1" s="1"/>
  <c r="I95" i="1"/>
  <c r="I92" i="1" s="1"/>
  <c r="H95" i="1"/>
  <c r="H92" i="1" s="1"/>
  <c r="G95" i="1"/>
  <c r="G92" i="1" s="1"/>
  <c r="F95" i="1"/>
  <c r="E95" i="1"/>
  <c r="E92" i="1" s="1"/>
  <c r="B95" i="1"/>
  <c r="B92" i="1" s="1"/>
  <c r="S94" i="1"/>
  <c r="U93" i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S93" i="1"/>
  <c r="S92" i="1"/>
  <c r="F92" i="1"/>
  <c r="D90" i="1"/>
  <c r="C90" i="1"/>
  <c r="S89" i="1"/>
  <c r="D89" i="1"/>
  <c r="C89" i="1"/>
  <c r="U88" i="1"/>
  <c r="U89" i="1" s="1"/>
  <c r="S88" i="1"/>
  <c r="M88" i="1"/>
  <c r="M87" i="1" s="1"/>
  <c r="L88" i="1"/>
  <c r="L87" i="1" s="1"/>
  <c r="K88" i="1"/>
  <c r="K87" i="1" s="1"/>
  <c r="J88" i="1"/>
  <c r="J87" i="1" s="1"/>
  <c r="I88" i="1"/>
  <c r="I87" i="1" s="1"/>
  <c r="H88" i="1"/>
  <c r="H87" i="1" s="1"/>
  <c r="G88" i="1"/>
  <c r="G87" i="1" s="1"/>
  <c r="F88" i="1"/>
  <c r="F87" i="1" s="1"/>
  <c r="E88" i="1"/>
  <c r="E87" i="1" s="1"/>
  <c r="B88" i="1"/>
  <c r="B87" i="1" s="1"/>
  <c r="S87" i="1"/>
  <c r="S85" i="1"/>
  <c r="U84" i="1"/>
  <c r="U85" i="1" s="1"/>
  <c r="S84" i="1"/>
  <c r="D84" i="1"/>
  <c r="C84" i="1"/>
  <c r="S83" i="1"/>
  <c r="M83" i="1"/>
  <c r="L83" i="1"/>
  <c r="K83" i="1"/>
  <c r="J83" i="1"/>
  <c r="I83" i="1"/>
  <c r="H83" i="1"/>
  <c r="G83" i="1"/>
  <c r="F83" i="1"/>
  <c r="E83" i="1"/>
  <c r="D83" i="1"/>
  <c r="C83" i="1"/>
  <c r="B83" i="1"/>
  <c r="U81" i="1"/>
  <c r="U82" i="1" s="1"/>
  <c r="S81" i="1"/>
  <c r="D81" i="1"/>
  <c r="C81" i="1"/>
  <c r="S80" i="1"/>
  <c r="M80" i="1"/>
  <c r="L80" i="1"/>
  <c r="K80" i="1"/>
  <c r="J80" i="1"/>
  <c r="I80" i="1"/>
  <c r="H80" i="1"/>
  <c r="G80" i="1"/>
  <c r="F80" i="1"/>
  <c r="E80" i="1"/>
  <c r="D80" i="1"/>
  <c r="C80" i="1"/>
  <c r="B80" i="1"/>
  <c r="R79" i="1"/>
  <c r="S78" i="1"/>
  <c r="D78" i="1"/>
  <c r="C78" i="1"/>
  <c r="C77" i="1" s="1"/>
  <c r="S77" i="1"/>
  <c r="M77" i="1"/>
  <c r="L77" i="1"/>
  <c r="K77" i="1"/>
  <c r="J77" i="1"/>
  <c r="I77" i="1"/>
  <c r="H77" i="1"/>
  <c r="G77" i="1"/>
  <c r="F77" i="1"/>
  <c r="E77" i="1"/>
  <c r="D77" i="1"/>
  <c r="B77" i="1"/>
  <c r="S76" i="1"/>
  <c r="D76" i="1"/>
  <c r="C76" i="1"/>
  <c r="S75" i="1"/>
  <c r="S74" i="1"/>
  <c r="S73" i="1"/>
  <c r="D73" i="1"/>
  <c r="C73" i="1"/>
  <c r="S72" i="1"/>
  <c r="S71" i="1"/>
  <c r="S70" i="1"/>
  <c r="D70" i="1"/>
  <c r="C70" i="1"/>
  <c r="S69" i="1"/>
  <c r="M69" i="1"/>
  <c r="L69" i="1"/>
  <c r="K69" i="1"/>
  <c r="J69" i="1"/>
  <c r="I69" i="1"/>
  <c r="H69" i="1"/>
  <c r="G69" i="1"/>
  <c r="F69" i="1"/>
  <c r="E69" i="1"/>
  <c r="B69" i="1"/>
  <c r="S68" i="1"/>
  <c r="D68" i="1"/>
  <c r="C68" i="1"/>
  <c r="U67" i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S67" i="1"/>
  <c r="D67" i="1"/>
  <c r="C67" i="1"/>
  <c r="S66" i="1"/>
  <c r="S65" i="1"/>
  <c r="S64" i="1"/>
  <c r="D64" i="1"/>
  <c r="C64" i="1"/>
  <c r="S63" i="1"/>
  <c r="S62" i="1"/>
  <c r="D62" i="1"/>
  <c r="C62" i="1"/>
  <c r="S61" i="1"/>
  <c r="M61" i="1"/>
  <c r="M59" i="1" s="1"/>
  <c r="L61" i="1"/>
  <c r="K61" i="1"/>
  <c r="J61" i="1"/>
  <c r="I61" i="1"/>
  <c r="I59" i="1" s="1"/>
  <c r="H61" i="1"/>
  <c r="G61" i="1"/>
  <c r="F61" i="1"/>
  <c r="E61" i="1"/>
  <c r="E59" i="1" s="1"/>
  <c r="E57" i="1" s="1"/>
  <c r="B61" i="1"/>
  <c r="S59" i="1"/>
  <c r="S57" i="1"/>
  <c r="S56" i="1"/>
  <c r="D56" i="1"/>
  <c r="C56" i="1"/>
  <c r="S55" i="1"/>
  <c r="D55" i="1"/>
  <c r="C55" i="1"/>
  <c r="S54" i="1"/>
  <c r="D54" i="1"/>
  <c r="C54" i="1"/>
  <c r="S53" i="1"/>
  <c r="M53" i="1"/>
  <c r="L53" i="1"/>
  <c r="K53" i="1"/>
  <c r="J53" i="1"/>
  <c r="I53" i="1"/>
  <c r="H53" i="1"/>
  <c r="G53" i="1"/>
  <c r="G44" i="1" s="1"/>
  <c r="G42" i="1" s="1"/>
  <c r="G39" i="1" s="1"/>
  <c r="F53" i="1"/>
  <c r="E53" i="1"/>
  <c r="B53" i="1"/>
  <c r="S52" i="1"/>
  <c r="D52" i="1"/>
  <c r="D51" i="1" s="1"/>
  <c r="C52" i="1"/>
  <c r="C51" i="1" s="1"/>
  <c r="M51" i="1"/>
  <c r="L51" i="1"/>
  <c r="K51" i="1"/>
  <c r="J51" i="1"/>
  <c r="I51" i="1"/>
  <c r="H51" i="1"/>
  <c r="G51" i="1"/>
  <c r="F51" i="1"/>
  <c r="E51" i="1"/>
  <c r="B51" i="1"/>
  <c r="B44" i="1" s="1"/>
  <c r="B42" i="1" s="1"/>
  <c r="B39" i="1" s="1"/>
  <c r="D50" i="1"/>
  <c r="C50" i="1"/>
  <c r="D49" i="1"/>
  <c r="C49" i="1"/>
  <c r="S48" i="1"/>
  <c r="D48" i="1"/>
  <c r="C48" i="1"/>
  <c r="S47" i="1"/>
  <c r="D47" i="1"/>
  <c r="C47" i="1"/>
  <c r="S46" i="1"/>
  <c r="D46" i="1"/>
  <c r="C46" i="1"/>
  <c r="S44" i="1"/>
  <c r="S43" i="1"/>
  <c r="S42" i="1"/>
  <c r="S40" i="1"/>
  <c r="S39" i="1"/>
  <c r="S38" i="1"/>
  <c r="D37" i="1"/>
  <c r="C37" i="1"/>
  <c r="D36" i="1"/>
  <c r="C36" i="1"/>
  <c r="D35" i="1"/>
  <c r="C35" i="1"/>
  <c r="D34" i="1"/>
  <c r="C34" i="1"/>
  <c r="M33" i="1"/>
  <c r="L33" i="1"/>
  <c r="K33" i="1"/>
  <c r="J33" i="1"/>
  <c r="I33" i="1"/>
  <c r="H33" i="1"/>
  <c r="G33" i="1"/>
  <c r="F33" i="1"/>
  <c r="E33" i="1"/>
  <c r="B33" i="1"/>
  <c r="S32" i="1"/>
  <c r="D32" i="1"/>
  <c r="C32" i="1"/>
  <c r="D31" i="1"/>
  <c r="D30" i="1" s="1"/>
  <c r="C31" i="1"/>
  <c r="C30" i="1" s="1"/>
  <c r="M30" i="1"/>
  <c r="L30" i="1"/>
  <c r="K30" i="1"/>
  <c r="J30" i="1"/>
  <c r="I30" i="1"/>
  <c r="H30" i="1"/>
  <c r="G30" i="1"/>
  <c r="F30" i="1"/>
  <c r="E30" i="1"/>
  <c r="B30" i="1"/>
  <c r="S28" i="1"/>
  <c r="D28" i="1"/>
  <c r="D27" i="1" s="1"/>
  <c r="C28" i="1"/>
  <c r="C27" i="1" s="1"/>
  <c r="S27" i="1"/>
  <c r="M27" i="1"/>
  <c r="L27" i="1"/>
  <c r="K27" i="1"/>
  <c r="J27" i="1"/>
  <c r="I27" i="1"/>
  <c r="H27" i="1"/>
  <c r="G27" i="1"/>
  <c r="F27" i="1"/>
  <c r="E27" i="1"/>
  <c r="B27" i="1"/>
  <c r="S26" i="1"/>
  <c r="D26" i="1"/>
  <c r="C26" i="1"/>
  <c r="S25" i="1"/>
  <c r="D25" i="1"/>
  <c r="C25" i="1"/>
  <c r="D24" i="1"/>
  <c r="C24" i="1"/>
  <c r="S23" i="1"/>
  <c r="D23" i="1"/>
  <c r="C23" i="1"/>
  <c r="D22" i="1"/>
  <c r="C22" i="1"/>
  <c r="D21" i="1"/>
  <c r="C21" i="1"/>
  <c r="D20" i="1"/>
  <c r="C20" i="1"/>
  <c r="S18" i="1"/>
  <c r="M18" i="1"/>
  <c r="L18" i="1"/>
  <c r="K18" i="1"/>
  <c r="J18" i="1"/>
  <c r="I18" i="1"/>
  <c r="H18" i="1"/>
  <c r="G18" i="1"/>
  <c r="F18" i="1"/>
  <c r="E18" i="1"/>
  <c r="B18" i="1"/>
  <c r="S17" i="1"/>
  <c r="H17" i="1"/>
  <c r="S16" i="1"/>
  <c r="D16" i="1"/>
  <c r="C16" i="1"/>
  <c r="S15" i="1"/>
  <c r="D15" i="1"/>
  <c r="C15" i="1"/>
  <c r="S14" i="1"/>
  <c r="S13" i="1"/>
  <c r="M13" i="1"/>
  <c r="L13" i="1"/>
  <c r="K13" i="1"/>
  <c r="J13" i="1"/>
  <c r="I13" i="1"/>
  <c r="H13" i="1"/>
  <c r="G13" i="1"/>
  <c r="F13" i="1"/>
  <c r="E13" i="1"/>
  <c r="B13" i="1"/>
  <c r="S12" i="1"/>
  <c r="S10" i="1"/>
  <c r="U9" i="1"/>
  <c r="S9" i="1"/>
  <c r="I57" i="1" l="1"/>
  <c r="C95" i="1"/>
  <c r="C92" i="1" s="1"/>
  <c r="B17" i="1"/>
  <c r="M57" i="1"/>
  <c r="F17" i="1"/>
  <c r="D88" i="1"/>
  <c r="D87" i="1" s="1"/>
  <c r="K44" i="1"/>
  <c r="K42" i="1" s="1"/>
  <c r="K39" i="1" s="1"/>
  <c r="J17" i="1"/>
  <c r="G59" i="1"/>
  <c r="G57" i="1" s="1"/>
  <c r="G38" i="1" s="1"/>
  <c r="K59" i="1"/>
  <c r="K57" i="1" s="1"/>
  <c r="M44" i="1"/>
  <c r="M42" i="1" s="1"/>
  <c r="M39" i="1" s="1"/>
  <c r="M38" i="1" s="1"/>
  <c r="H44" i="1"/>
  <c r="H42" i="1" s="1"/>
  <c r="H39" i="1" s="1"/>
  <c r="F44" i="1"/>
  <c r="F42" i="1" s="1"/>
  <c r="F39" i="1" s="1"/>
  <c r="J44" i="1"/>
  <c r="J42" i="1" s="1"/>
  <c r="J39" i="1" s="1"/>
  <c r="C53" i="1"/>
  <c r="C44" i="1" s="1"/>
  <c r="C42" i="1" s="1"/>
  <c r="C39" i="1" s="1"/>
  <c r="D61" i="1"/>
  <c r="D18" i="1"/>
  <c r="L17" i="1"/>
  <c r="L12" i="1" s="1"/>
  <c r="L9" i="1" s="1"/>
  <c r="L8" i="1" s="1"/>
  <c r="H12" i="1"/>
  <c r="H9" i="1" s="1"/>
  <c r="H8" i="1" s="1"/>
  <c r="E44" i="1"/>
  <c r="E42" i="1" s="1"/>
  <c r="E39" i="1" s="1"/>
  <c r="E38" i="1" s="1"/>
  <c r="I44" i="1"/>
  <c r="I42" i="1" s="1"/>
  <c r="I39" i="1" s="1"/>
  <c r="B59" i="1"/>
  <c r="B57" i="1" s="1"/>
  <c r="D69" i="1"/>
  <c r="E17" i="1"/>
  <c r="E12" i="1" s="1"/>
  <c r="I17" i="1"/>
  <c r="M17" i="1"/>
  <c r="C18" i="1"/>
  <c r="D33" i="1"/>
  <c r="D53" i="1"/>
  <c r="D44" i="1" s="1"/>
  <c r="D42" i="1" s="1"/>
  <c r="D39" i="1" s="1"/>
  <c r="F59" i="1"/>
  <c r="F57" i="1" s="1"/>
  <c r="J59" i="1"/>
  <c r="J57" i="1" s="1"/>
  <c r="J38" i="1" s="1"/>
  <c r="D95" i="1"/>
  <c r="D92" i="1" s="1"/>
  <c r="I38" i="1"/>
  <c r="C88" i="1"/>
  <c r="C87" i="1" s="1"/>
  <c r="B12" i="1"/>
  <c r="B6" i="1" s="1"/>
  <c r="D13" i="1"/>
  <c r="G17" i="1"/>
  <c r="G12" i="1" s="1"/>
  <c r="K17" i="1"/>
  <c r="K12" i="1" s="1"/>
  <c r="C33" i="1"/>
  <c r="H59" i="1"/>
  <c r="H57" i="1" s="1"/>
  <c r="L59" i="1"/>
  <c r="L57" i="1" s="1"/>
  <c r="I12" i="1"/>
  <c r="M12" i="1"/>
  <c r="M6" i="1" s="1"/>
  <c r="B38" i="1"/>
  <c r="C69" i="1"/>
  <c r="F12" i="1"/>
  <c r="F6" i="1" s="1"/>
  <c r="J12" i="1"/>
  <c r="J9" i="1" s="1"/>
  <c r="J8" i="1" s="1"/>
  <c r="C13" i="1"/>
  <c r="L44" i="1"/>
  <c r="L42" i="1" s="1"/>
  <c r="L39" i="1" s="1"/>
  <c r="F38" i="1"/>
  <c r="C61" i="1"/>
  <c r="C59" i="1" s="1"/>
  <c r="B9" i="1"/>
  <c r="B8" i="1" s="1"/>
  <c r="D59" i="1" l="1"/>
  <c r="H38" i="1"/>
  <c r="K38" i="1"/>
  <c r="E6" i="1"/>
  <c r="E9" i="1"/>
  <c r="E8" i="1" s="1"/>
  <c r="M9" i="1"/>
  <c r="M8" i="1" s="1"/>
  <c r="I6" i="1"/>
  <c r="I9" i="1"/>
  <c r="I8" i="1" s="1"/>
  <c r="D57" i="1"/>
  <c r="D17" i="1"/>
  <c r="D12" i="1" s="1"/>
  <c r="D6" i="1" s="1"/>
  <c r="F9" i="1"/>
  <c r="F8" i="1" s="1"/>
  <c r="L6" i="1"/>
  <c r="H6" i="1"/>
  <c r="D38" i="1"/>
  <c r="K6" i="1"/>
  <c r="K9" i="1"/>
  <c r="K8" i="1" s="1"/>
  <c r="G9" i="1"/>
  <c r="G8" i="1" s="1"/>
  <c r="G6" i="1"/>
  <c r="L38" i="1"/>
  <c r="J6" i="1"/>
  <c r="C57" i="1"/>
  <c r="C17" i="1"/>
  <c r="C12" i="1" s="1"/>
  <c r="C38" i="1"/>
  <c r="D9" i="1" l="1"/>
  <c r="D8" i="1" s="1"/>
  <c r="C9" i="1"/>
  <c r="C8" i="1" s="1"/>
  <c r="C6" i="1"/>
  <c r="G102" i="2" l="1"/>
  <c r="G96" i="2"/>
  <c r="F102" i="2"/>
  <c r="F110" i="2" s="1"/>
  <c r="F116" i="2" s="1"/>
  <c r="F96" i="2"/>
  <c r="F95" i="2" s="1"/>
  <c r="F109" i="2" s="1"/>
  <c r="F93" i="2" s="1"/>
  <c r="L102" i="2"/>
  <c r="L110" i="2" s="1"/>
  <c r="L116" i="2" s="1"/>
  <c r="L96" i="2"/>
  <c r="L95" i="2" s="1"/>
  <c r="L109" i="2" s="1"/>
  <c r="L93" i="2" s="1"/>
  <c r="L92" i="2" s="1"/>
  <c r="L115" i="2" s="1"/>
  <c r="H102" i="2"/>
  <c r="H110" i="2" s="1"/>
  <c r="H116" i="2" s="1"/>
  <c r="H96" i="2"/>
  <c r="H95" i="2" s="1"/>
  <c r="H109" i="2" s="1"/>
  <c r="H93" i="2" s="1"/>
  <c r="H92" i="2" s="1"/>
  <c r="H115" i="2" s="1"/>
  <c r="J102" i="2"/>
  <c r="J110" i="2" s="1"/>
  <c r="J116" i="2" s="1"/>
  <c r="J96" i="2"/>
  <c r="J95" i="2" s="1"/>
  <c r="J109" i="2" s="1"/>
  <c r="J93" i="2" s="1"/>
  <c r="J92" i="2" s="1"/>
  <c r="J115" i="2" s="1"/>
  <c r="K102" i="2"/>
  <c r="K110" i="2" s="1"/>
  <c r="K116" i="2" s="1"/>
  <c r="K96" i="2"/>
  <c r="K95" i="2" s="1"/>
  <c r="K109" i="2" s="1"/>
  <c r="K93" i="2" s="1"/>
  <c r="K92" i="2" s="1"/>
  <c r="K115" i="2" s="1"/>
  <c r="I102" i="2"/>
  <c r="I110" i="2" s="1"/>
  <c r="I116" i="2" s="1"/>
  <c r="I96" i="2"/>
  <c r="I95" i="2" s="1"/>
  <c r="I109" i="2" s="1"/>
  <c r="I93" i="2" s="1"/>
  <c r="I92" i="2" s="1"/>
  <c r="I115" i="2" s="1"/>
  <c r="M102" i="2"/>
  <c r="M110" i="2" s="1"/>
  <c r="M116" i="2" s="1"/>
  <c r="M96" i="2"/>
  <c r="M95" i="2" s="1"/>
  <c r="M109" i="2" s="1"/>
  <c r="M93" i="2" s="1"/>
  <c r="M92" i="2" s="1"/>
  <c r="M115" i="2" s="1"/>
  <c r="C102" i="2"/>
  <c r="C110" i="2" s="1"/>
  <c r="C116" i="2" s="1"/>
  <c r="C96" i="2"/>
  <c r="C95" i="2" s="1"/>
  <c r="C109" i="2" s="1"/>
  <c r="C93" i="2" s="1"/>
  <c r="C92" i="2" s="1"/>
  <c r="C115" i="2" s="1"/>
  <c r="E96" i="2" l="1"/>
  <c r="E102" i="2"/>
  <c r="E110" i="2" s="1"/>
  <c r="E116" i="2" s="1"/>
  <c r="D96" i="2"/>
  <c r="F92" i="2"/>
  <c r="D93" i="2"/>
  <c r="D95" i="2"/>
  <c r="D109" i="2" s="1"/>
  <c r="G95" i="2"/>
  <c r="D102" i="2"/>
  <c r="D110" i="2" s="1"/>
  <c r="D116" i="2" s="1"/>
  <c r="G110" i="2"/>
  <c r="G116" i="2" s="1"/>
  <c r="E95" i="2" l="1"/>
  <c r="E109" i="2" s="1"/>
  <c r="G109" i="2"/>
  <c r="G93" i="2" s="1"/>
  <c r="D92" i="2"/>
  <c r="D115" i="2" s="1"/>
  <c r="F115" i="2"/>
  <c r="E93" i="2" l="1"/>
  <c r="G92" i="2"/>
  <c r="G115" i="2" l="1"/>
  <c r="E92" i="2"/>
  <c r="E115" i="2" s="1"/>
</calcChain>
</file>

<file path=xl/sharedStrings.xml><?xml version="1.0" encoding="utf-8"?>
<sst xmlns="http://schemas.openxmlformats.org/spreadsheetml/2006/main" count="714" uniqueCount="431">
  <si>
    <t>Отчет</t>
  </si>
  <si>
    <t>о ходе реализации государственной программы "Развитие агропромышленного комплекса Астраханской области"</t>
  </si>
  <si>
    <t>Наименование выполненных целей, задач и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</si>
  <si>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</si>
  <si>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Всего/в знаменателе указывается сумма капвложений по всем графам</t>
  </si>
  <si>
    <t>в том числе по источникам финансирования</t>
  </si>
  <si>
    <t>Показатели результативности выполнения государственной программы</t>
  </si>
  <si>
    <t>федеральный бюджет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</si>
  <si>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</si>
  <si>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</si>
  <si>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</si>
  <si>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</si>
  <si>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>получено</t>
  </si>
  <si>
    <t>освоено</t>
  </si>
  <si>
    <t>Наименование показателей непосредственного (для мероприятий) и конечного (для целей и задач) результатов</t>
  </si>
  <si>
    <t>ед. изме-рения</t>
  </si>
  <si>
    <t>значение показателя за предшествующий период (2014)</t>
  </si>
  <si>
    <t>2015 план</t>
  </si>
  <si>
    <t>2015 факт</t>
  </si>
  <si>
    <t>Примечание (краткая информация об исполнении либо о причинах неисполнения мероприятий)</t>
  </si>
  <si>
    <t>ВСЕГО ПО ГОСПРОГРАММЕ "РАЗВИТИЕ АГРОПРОМЫШЛЕННОГО КОМПЛЕКСА АСТРАХАНСКОЙ ОБЛАСТИ"</t>
  </si>
  <si>
    <t>Государственная программа «Развитие агропромышленного комплекса Астраханской области»</t>
  </si>
  <si>
    <t xml:space="preserve">Цель 1. Государственной программы. Повышение качества жизни сельского населения Астраханской области путем  улучшение инфраструктурного обустройства сельских территорий 
</t>
  </si>
  <si>
    <t>Показатель конечного результата 1. Уровень занятости сельского населения к общему числу жителей в сельской местности</t>
  </si>
  <si>
    <t>%</t>
  </si>
  <si>
    <t>По данному показателю представлено оценочное значение за 2015 год ввиду отсутствия статистических данных на отчетную дату.</t>
  </si>
  <si>
    <t xml:space="preserve">Задача 1. 1. Государственной программы. Улучшение условий жизнедеятельности в сельской местности Астраханской области </t>
  </si>
  <si>
    <t>Показатель промежуточного конечного результата 1.1.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</si>
  <si>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Показатель промежуточного конечного результата 1.1. Доля граждан, участвующих в пилотном проекте комплексной компактной застройки и грантовой поддержки на реализацию социальных инициатив от заявившихся</t>
  </si>
  <si>
    <t xml:space="preserve">Подпрограмма 1.   «Устойчивое развитие сельских территорий  Астраханской области» </t>
  </si>
  <si>
    <t xml:space="preserve">Цель 1.  Улучшение  условий жизнедеятельности в сельской местности Астраханской области         </t>
  </si>
  <si>
    <t>Показатель конечного результата 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</si>
  <si>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Задача 1.1. Улучшение жилищных условий сельского населения Астраханской области, в том числе обеспечение доступным жильем молодых семей, молодых специалистов в сельской местности</t>
  </si>
  <si>
    <t>Показатели промежуточного конечного результата 1.1. Доля граждан, улучшивших жилищные условия в рамках программы, от общего числа, нуждающегося в улучшении жилищных условий населения</t>
  </si>
  <si>
    <t xml:space="preserve">   %</t>
  </si>
  <si>
    <t>Показатели промежуточного конечного результата 1.1. Ввод (приобретение) жилья</t>
  </si>
  <si>
    <t>тыс. кв. метров</t>
  </si>
  <si>
    <t>Перевыполнение показателя по вводу и приобретению жилья связано с вводом в 2015 году в эксплуатацию  переходящих объектов</t>
  </si>
  <si>
    <t>Мероприятие 1.1.1. Обеспечение комфортных жилищных условий граждан, проживающих в сельской местности Астраханской области</t>
  </si>
  <si>
    <t>Показатель непосредственного результата 1.1.1. Ввод и приобретение жилья для  граждан, проживающих в сельской местности</t>
  </si>
  <si>
    <t>тыс. кв. м.</t>
  </si>
  <si>
    <t>Мероприятие 1.1.2. Обеспечение жильем молодых семей и молодых специалистов</t>
  </si>
  <si>
    <t>Показатель непосредственного результата 1.1.2. Обеспечение доступным жильем молодых семей и молодых специалистов на селе</t>
  </si>
  <si>
    <t>тыс. кв. м</t>
  </si>
  <si>
    <t>Задача 1.2: Повышение уровня комплексного обустройства населенных пунктов, расположенных в сельской местности Астраханской области объектами социальной и инженерной инфраструктуры, автомобильными дорогами общего пользования с твердым покрытием , ведущими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</si>
  <si>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 xml:space="preserve">Показатель промежуточного конечного результата 1.2. Средний уровень обеспеченности граждан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</t>
  </si>
  <si>
    <t>Мероприятие 1.2.1. Повышение уровня водоснабжения в сельской местности Астраханской области</t>
  </si>
  <si>
    <t>Показатель непосредственного результата 1.2.1. Уровень обеспеченности населения питьевой водой</t>
  </si>
  <si>
    <t>МО "Енотаевский район" Реконструкция системы водоснабжения с. Енотаевка Енотаевского района Астраханской области (капитальные вложения в объекты муниципальной собственности)</t>
  </si>
  <si>
    <t>Ввод в действие локальных водопроводов</t>
  </si>
  <si>
    <t>км</t>
  </si>
  <si>
    <t>МО "Харабалинский рвайон" Реконструкция разводящих сетей водопровода с. Сасыколи Харабалинского района Астраханской области. I этап) (капитальные вложения в объекты муниципальной собственности)</t>
  </si>
  <si>
    <t>-</t>
  </si>
  <si>
    <t>МО "Лиманский район" Реконструкция разводящих сетей водопровода в с. Промысловка Лиманского района Астраханской области (капитальные вложения в объекты муниципальной собственности)</t>
  </si>
  <si>
    <t>0 финансирование</t>
  </si>
  <si>
    <t>МО "Черноярский район" 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</si>
  <si>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МО "Наримановский район" Реконструкция водопровода в с. Разночиновка Наримановского района Астраханской области (капитальные вложения в объекты муниципальной собственности)</t>
  </si>
  <si>
    <t>В связи с внесением изменений в проектно-сметную документацию вводимые мощности по объектам были изменены</t>
  </si>
  <si>
    <t>МО "Красноярский район" Строительство водовода через р. Маячная к жилому массиву с. Маячное Красноярского района Астраханской области (капитальные вложения в объекты муниципальной собственности)</t>
  </si>
  <si>
    <t>МО "Черноярский район" Водоснабжение с. Старица Черноярского района Астраханской области (капитальные вложения в объекты муниципальной собственности)</t>
  </si>
  <si>
    <t>МО "Володарский район" Водоснабжение с. Калинино Володарского района Астраханской области (капитальные вложения в объекты муниципальной собственности)</t>
  </si>
  <si>
    <t>Мероприятие  1.2.2. Повышение уровня газификации в сельской местности Астраханской области</t>
  </si>
  <si>
    <t>Показатель непосредственного результата 1.2.2. Уровень газификации домов (квартир) сетевым газом</t>
  </si>
  <si>
    <t>МО "Черноярский район" Строительство газовых сетей для газоснабжения с. Черный Яр Черноярского района Астраханской области (капитальные вложения в объекты муниципальной собственности)</t>
  </si>
  <si>
    <t>Ввод в действие распределительных газовых сетей</t>
  </si>
  <si>
    <t>МО "Харабалинский " Газификация частных жилых домовладений с. Лапас по ул. Сулейманова, ул. Мира Харабалинского района Астраханской области (капитальные вложения в объекты муниципальной собственности)</t>
  </si>
  <si>
    <t>Мероприятие  1.2.3. Мероприятия по развитию общеобразовательных организаций</t>
  </si>
  <si>
    <t>Показатель непосредственного результата 1.2.3. Ввод в действие общеобразовательных учреждений</t>
  </si>
  <si>
    <t>мест</t>
  </si>
  <si>
    <t>МО "Лиманский район" Средняя общеобразовательная школа на 675 мест а в пос. Лиман Астраханской области (капитальные вложения в объекты муниципальной собственности)</t>
  </si>
  <si>
    <t>Ввод в действие общеобразовательных учреждений</t>
  </si>
  <si>
    <t>Мероприятие  1.2.4. Развитие сети учреждений первичной медико-санитарной помощи, физической культуры и спорта в сельской местности Астраханской области</t>
  </si>
  <si>
    <t>Показатель непосредственного результата 1.2.4. Снижение уровня заболеваемости в сельской местности</t>
  </si>
  <si>
    <t>Мероприятие 1.2.5. Развитие сети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</si>
  <si>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Общая протяженность автомобильных дорог с твердым покрытием</t>
  </si>
  <si>
    <t>МО "Красноярский район"  Строительство подъездной дороги к с. Малый Арал в Красноярском районе Астраханской области (капитальные вложения в объекты муниципальной собственности)</t>
  </si>
  <si>
    <t xml:space="preserve">Ввод в эксплуатацию автомобильных дорог </t>
  </si>
  <si>
    <t>В связи с поздним заключением Соглашения между Росавтодором и Правительством Астраханской области муниципальный контракт на строительство объекта был заключен 03.11.2015 года. Завершение работ на объекте в 1 квартале 2016 года</t>
  </si>
  <si>
    <t>МО "Камызякский район" Строительство подъездной автодороги к п. Новинский в Камызякском районе Астраханской области (капитальные вложения в объекты муниципальной собственности)</t>
  </si>
  <si>
    <t>Работы выполнены в полном объеме. В настоящий момент документ, подтверждающий ввод объекта в эксплуатацию (разрешение на ввод объекта в эксплуатацию) муниципальным образованием не представлен. Ведутся работы по подготовке документов для получения разрешения на ввод объекта в эксплуатацию</t>
  </si>
  <si>
    <t>МО "Икрянинский район" Строительство автомобильной дороги межмуниципального значения с.Трудфронт - с.Ямное Икрянинского района Астраханской области (капитальные вложения в объекты муниципальной собственности)</t>
  </si>
  <si>
    <t>Строительство подъездной автодороги к п.Обуховский в Камызякском районе</t>
  </si>
  <si>
    <t>Цель 2 государственной программы. Увеличение объемов производства и повышение качества сельскохозяйственной продукции, производимой в Астраханской области, для обеспечения продовольственной безопасности Астраханской области</t>
  </si>
  <si>
    <t>Показатель конечного результата 2. Индекс производства продукции растениеводства на орошаемых землях в хозяйствах всех категорий (в сопоставимых ценах)</t>
  </si>
  <si>
    <t xml:space="preserve">%  </t>
  </si>
  <si>
    <t>Задача 2.1. Государственной программы. Стимулирование роста производства растениеводческой продукции на мелиорируемых землях сельскохозяйственного назначения Астраханской области</t>
  </si>
  <si>
    <t>Показатель промежуточного конечного результата 1.2.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</si>
  <si>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% нарастающим итогом</t>
  </si>
  <si>
    <t>Показатель промежуточного конечного результата 1.2.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</si>
  <si>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чел./ мест</t>
  </si>
  <si>
    <t>Подпрограмма  «Развитие мелиорации земель сельскохозяйственного назначения Астраханской области»</t>
  </si>
  <si>
    <t xml:space="preserve">Цель.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 в Астраханской области </t>
  </si>
  <si>
    <t>Показатели  конечного результата.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</si>
  <si>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Показатель конечного результата.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</si>
  <si>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рабочих мест</t>
  </si>
  <si>
    <t>Задача 1.1. Восстановление мелиоративного фонда (мелиорируемых земель и мелиоративных систем) и повышение водообеспеченности земель сельскохозяйственного назначения Астраханской области</t>
  </si>
  <si>
    <t>Показатели промежуточного конечного результата 1.1. Ввод в эксплуатацию мелиорируемых земель за счет строительства новых,  реконструкции, технического перевооружения и капитального ремонта существующих гидромелиоративных систем</t>
  </si>
  <si>
    <t>тыс. га</t>
  </si>
  <si>
    <t>Показатели промежуточного конечного результата 1.1 Повышение водообеспеченности земель сельскохозяйственного назначения для предотвращения их выбытия из сельскохозяйственного оборота (нарастающим итогом)</t>
  </si>
  <si>
    <t>га</t>
  </si>
  <si>
    <t xml:space="preserve">Мероприятие 1.1.1. Строительство, реконструкция, техническое перевооружение  мелиоративных систем общего и индивидуального пользования и отдельно расположенных гидротехнических сооружений, принадлежащих сельскохозяйственным товаропроизводителям </t>
  </si>
  <si>
    <t>Показатель непосредственного результата 1.1.1. Площадь орошаемых земель, вводимая сельхозтоваропроизводителями в сельскохозяйственное производство в результате строительства новых, реконструкции, технического перевооружения существующих мелиоративных систем</t>
  </si>
  <si>
    <t xml:space="preserve">Мероприятие 1.1.2. Капитальный ремонт  внутрихозяйственных мелиоративных систем </t>
  </si>
  <si>
    <t>Показатель непосредственного результата 1.1.2. Площадь орошаемых земель, вводимая сельхозтоваропроизводителями в сельскохозяйственное производство в результате капитального ремонта мелиоративных систем</t>
  </si>
  <si>
    <t xml:space="preserve">тыс. га </t>
  </si>
  <si>
    <t>Мероприятие 1.1.3. Оформление в собственность  бесхозяйных мелиоративных систем и гидротехнических сооружений в случаях, предусмотренных гражданским законодательством Российской Федерации</t>
  </si>
  <si>
    <t>Показатель непосредственного результата 1.1.3. Количество оформленных в собственность бесхозяйных мелиоративных систем и  гидротехники</t>
  </si>
  <si>
    <t>ед.</t>
  </si>
  <si>
    <t>В 2015 году отсутствовало финансирование по данному направлению</t>
  </si>
  <si>
    <t>Мероприятие  1.1.4. Реконструкция насосной станции орошаемого участка «Гремучий» в Харабалинском районе</t>
  </si>
  <si>
    <t>Показатель непосредственного результата 1.1.4. Предотвращение выбытия из сельскохозяйственного оборота сельскохозяйственных угодий</t>
  </si>
  <si>
    <t>Мероприятие  1.1.5. Реконструкция плавучей насосной станции 1-го подъема с береговыми сооружениями и машинным каналом Владимировской оросительной системы в Ахтубинском районе</t>
  </si>
  <si>
    <t xml:space="preserve">Показатель непосредственного результата 1.1.5. Предотвращение выбытия из сельскохозяйственного оборота сельскохозяйственных угодий      </t>
  </si>
  <si>
    <t>Задача 1.2. Внедрение энерго-, водосберегающих технологий орошения, достижение экономии водных ресурсов за счет повышения коэффициента полезного действия мелиоративных систем Астраханской области</t>
  </si>
  <si>
    <t xml:space="preserve">Показатели промежуточного конечного результата 1.2. Площадь орошаемых земель с применением высокотехнологичных энерго-, 
водосберегающих технологий орошения, в т.ч. капельного метода
</t>
  </si>
  <si>
    <t>тыс. га/тыс.га</t>
  </si>
  <si>
    <t>41/25</t>
  </si>
  <si>
    <t>44/27</t>
  </si>
  <si>
    <t>Мероприятие 1.2.1. Выполнение научно-исследовательских и конструкторских разработок в области создания и внедрения новых энерго-, водосберегающих методов орошения и современных технологий управления водораспределением мелиоративных системах</t>
  </si>
  <si>
    <t xml:space="preserve">Показатель непосредственного результата 1.2.1. Количество выполненных и внедренных НИОКР в области современных технологий орошения и управления водораспределением на мелиоративных системах 
</t>
  </si>
  <si>
    <t>Задача 1.3. Предотвращение процессов подтопления, затопления, опустынивания территорий и выбытия из сельскохозяйственного оборота земель сельскохозяйственного назначения Астраханской области</t>
  </si>
  <si>
    <t xml:space="preserve">Показатель промежуточного конечного результата 1.3. Защита и сохранение земель сельскохозяйственного назначения и сельскохозяйственных угодий от затопления, ветровой эрозии и опустынивания, а также вовлечение в оборот выбывших сельскохозяйственных угодий 
</t>
  </si>
  <si>
    <t>Мероприятие 1.3.1. Противопаводковые мероприятия на мелиоративных объектах федеральной собственности на территориии Астраханской области расчистка и дноуглубление государственных водных трактов ФГБУ "Управление "Астраханмелиоводхоз")</t>
  </si>
  <si>
    <t xml:space="preserve">Показатель непосред-ственного          
результата 1.3.1.
Защита земель от водной эрозии, затопления и подтопления за счет проведения противопадковых мероприятий
</t>
  </si>
  <si>
    <t>Мероприятие 1.3.2.  Фитомелиоративные и агролесомелиоративные и мероприятия на землях сельскохозяйственного назначения и сельскохозяйственных угодьях Астраханской области</t>
  </si>
  <si>
    <t xml:space="preserve">Показатель непосредственного результата 1.3.2. Защита и сохранение сельскохозяйственных угодий от ветровой эрозии и опустынивания за счет проведения  агролесомелиоративных и фитомелиоративных мероприятий
</t>
  </si>
  <si>
    <t>Данный показатель не достиг планируемого значения ввиду отсутствия заявителей на данный вид господдержки</t>
  </si>
  <si>
    <t>Мероприятие  1.3.3. Культуртехнические мероприятия на землях сельскохозяйственного назначения  Астраханской области</t>
  </si>
  <si>
    <t xml:space="preserve">Показатель непосредственного результата 1.3.3 Вовлечение в оборот выбывших сельскохозяйственных угодий за счет проведения культуртехнических работ  
</t>
  </si>
  <si>
    <t>Задача 2.2. Государственной программы. Стимулирование роста  производства сельскохозяйственной продукции на основе повышения урожайности основных видов сельскохозяйственных культур и продуктивности сельскохозяйственных животных Астраханской области</t>
  </si>
  <si>
    <t xml:space="preserve"> Показатель промежуточного конечного результата 1.3. Объем валовой продукции сельского хозяйства, произведенной во всех категориях хозяйст (в фактических ценах)</t>
  </si>
  <si>
    <t>млрд  руб.</t>
  </si>
  <si>
    <t>Предварительные данные статистики за 2015 год</t>
  </si>
  <si>
    <t>ВЦП "Оказание государственной поддержки по развитию сельскохозяйственного производства в Астраханской области"</t>
  </si>
  <si>
    <t xml:space="preserve"> Цель 1. Развитие сельскохозяйственного производства в Астраханской области</t>
  </si>
  <si>
    <t>Показатель конечного результата 1. Индекс производства растениеводческой продукции (в сопоставимых ценах)</t>
  </si>
  <si>
    <t xml:space="preserve">Показатель конечного результата 1. Индекс производства животноводческой продукции (в сопоставимых ценах) </t>
  </si>
  <si>
    <t>Задача 1.1. Оказание государственной поддержки основных направлений сельскохозяйственного производства Астраханской области</t>
  </si>
  <si>
    <t>Показатель промежуточного  конечного результата 1.1. Объем инвестиций в основной капитал по виду деятельности "Сельское хозяйство"</t>
  </si>
  <si>
    <t>млн. рублей</t>
  </si>
  <si>
    <t>Данные статистики на 01.10.2015</t>
  </si>
  <si>
    <t>Мероприятие 1.1.1.  Мероприятие cубсидирование части затрат, направленных на развитие животноводства (содержание племенного маточного поголовья сельскохозяйственных животных, на приобретение племенного молодняка крупного рогатого скота, на 1 килограмм реализованного и (или) отгруженного на собственную переработку молока, по наращиванию маточного поголовья овец и коз, по наращиванию поголовья мясных табунных лошадей, на уплату страховых премий по договорам сельскохозяйственного страхования в области животноводства, на закупку кормов для содержания коров молочного стада)</t>
  </si>
  <si>
    <t xml:space="preserve">Показатель непосредственного результата 1.1.1. Объем производства молока всеми категориями хозяйств </t>
  </si>
  <si>
    <t>тыс. тонн</t>
  </si>
  <si>
    <t>Показатель непосредственного результата 1.1.1. Поголовье основным видов сельскохозяйственных животных (без учета птицы), всего</t>
  </si>
  <si>
    <t>тыс. усл. голов</t>
  </si>
  <si>
    <t>Мероприятие 1.1.2. Cубсидирование части затрат, направленных на развитие растениеводства (возмещение части затрат на приобретение элитных семян, на закладку и уход за многолетними плодовыми и ягодными насаждениями, на уплату страховых премий по договорам сельскохозяйственного страхования в сфере растениеводства, оказание несвязанной поддержки)</t>
  </si>
  <si>
    <t xml:space="preserve">Показатель непосредственного результата 1.1.2.  Площадь, засеваемая элитными семенами, в общей площади посевов </t>
  </si>
  <si>
    <t>Показатель непосредственного результата 1.1.2. Сохранение посевных площадей СХП и КФХ</t>
  </si>
  <si>
    <t>Показатель непосредственного результата 1.1.2. Площадь закладки многолетних насаждений</t>
  </si>
  <si>
    <t>Мероприятие 1.1.3. Субсидирование части затрат на приобретение сельскохозяйственной техники</t>
  </si>
  <si>
    <t>Показатель непосредственного результата 1.1.3. Количество приобретенной сельскохозяйственной техники</t>
  </si>
  <si>
    <t xml:space="preserve">Мероприятие 1.1.4. Субсидирование части затрат на уплату процентов по кредитам, полученным на развитие малых форм хозяйствования,  по краткосрочным и инвестиционным кредитам </t>
  </si>
  <si>
    <t xml:space="preserve"> Показатель непосредственного результата 1.1.4. Размер привлеченных кредитных ресурсов на развитие сельского хозяйства</t>
  </si>
  <si>
    <t>млрд. руб.</t>
  </si>
  <si>
    <t>Задача 1.2. Стимулирование развития крестьянских (фермерских) хозяйств в Астраханской области</t>
  </si>
  <si>
    <t>Показатель промежуточного конечного результата 1.2. Количество  крестьянских (фермерских) хозяйств  "Начинающий фермер" в год</t>
  </si>
  <si>
    <t xml:space="preserve"> </t>
  </si>
  <si>
    <t>Мероприятие 1.2.1. Предоставление грантов на создание и развитие крестьянского (фермерского) хозяйства и единовременной помощи на бытовое обустройство начинающим фермерам</t>
  </si>
  <si>
    <t>Показатель непосредственного результата 1.2.1. Количество созданных новых постоянных рабочих мест начинающими фермерами</t>
  </si>
  <si>
    <t>Показатель непосредственного результата 1.2.1. Выручка от реализации сельскохозяйственной продукции К(Ф)Х начинающего фермера (нарастающим итогом)</t>
  </si>
  <si>
    <t>млн руб.</t>
  </si>
  <si>
    <t>Показатель непосредственного результата 1.2.1. Количество консультаций гражданам, желающим создать К(Ф)Х</t>
  </si>
  <si>
    <t>Мероприятие 1.2.2. Предоставление грантов на развитие семейных животноводческих ферм</t>
  </si>
  <si>
    <t>Количество введенных и реконструированных семейных животноводческих ферм в год</t>
  </si>
  <si>
    <t>Показатель непосредственного результата 1.2.2. Количество созданных новых рабочих мест семейными животноводческими фермами</t>
  </si>
  <si>
    <t xml:space="preserve">Показатель непосредственного результата 1.2.2. Количество консультаций, оказанных К(Ф)Х, желающим развивать семейные животноводческие фермы  </t>
  </si>
  <si>
    <t xml:space="preserve">Мероприятие 1.2.3. Субсидирование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</t>
  </si>
  <si>
    <t>Показатель непосредственного результата 1.2.3. Площадь оформленных земельных участков из земель с/х назначения в собственность КФХ и ИП с учетом субсидирования</t>
  </si>
  <si>
    <t>Задача 1.3. Создание условий для увеличения площадей защищенного грунта</t>
  </si>
  <si>
    <t xml:space="preserve">Общая площадь закрытого грунта, введенная в рамках программных мероприятий (нарастающим итогом) </t>
  </si>
  <si>
    <t xml:space="preserve">Мероприятие 1.3.1. Субсидирование части затрат на строительство теплиц для выращивания овощей защищенного грунта </t>
  </si>
  <si>
    <t>Всего количество тепличных хозяйств (нарастающим итогом)</t>
  </si>
  <si>
    <t>Мероприятие 1.3.2. Субсидии на возмещение части прямых понесенных затрат по созданию и модернизации тепличных комплексов</t>
  </si>
  <si>
    <t xml:space="preserve">Ввод площадей закрытого грунта в год </t>
  </si>
  <si>
    <t xml:space="preserve">Задача 1.4. Создание условий для увеличения объемов хранения, предпродажной подготовки  плодоовощной продукции и картофеля, объемов преработки плодоовощной продукции </t>
  </si>
  <si>
    <t xml:space="preserve">Объем растениеводческой продукции, заложенной на хранение          </t>
  </si>
  <si>
    <t>Мероприятие 1.4.1. Субсидирование части затрат, связанных с развитием овощеводства, бахчеводства, картофелеводства и овощеперерабатывающей промышленности (на приобретение
оборудования (систем активной вентиляции) для поддержания микроклимата с использованием камер смешения или напорных колонн, включая холодильное оборудование, и специализированной (складской) техники для хранения плодоовощной продукции (сырья) и картофеля для хранилищ объемом не менее 3000 куб. м;
оборудования для промышленной переработки плодоовощной продукции (сырья) и картофеля, включая холодильное оборудование;
оборудования для предпродажной подготовки (прием, обработка, сортировка и фасовка) плодоовощной продукции (сырья) и картофеля;
за поставку овощного сырья на предприятия Астраханской области, осуществляющие его переработку, включая собственного производства)</t>
  </si>
  <si>
    <t xml:space="preserve">Количество введенных и реконструированных овощехранилищ  (нарастающим итогом)  </t>
  </si>
  <si>
    <t>Мероприятие 1.4.2. Субсидии на возмещение части прямых понесенных затрат по созданию и модернизации плодохранилищ, картофелехранилищ, овощехранилищ и оптово-распределительных центров</t>
  </si>
  <si>
    <t>Ввод мощностей по хранению плодоовощной продукции и картофеля</t>
  </si>
  <si>
    <t xml:space="preserve">Задача 1.5. Создание условий для развития кооперации в сфере сельского хозяйства </t>
  </si>
  <si>
    <t>Количество сельскохозяйственных потребительских кооперативов, потребительских обществ, улучивших  материально-техническую базу (нарастающим итогом)</t>
  </si>
  <si>
    <t>Мероприятие 1.5.1. Предоставление грантов на развитие материально-технической базы кооперации в сфере сельского хозяйства</t>
  </si>
  <si>
    <t xml:space="preserve">Прирост реализации сельскохозяйственной продукции,  собранной кооперативами у сельхозтоваропроизводителей </t>
  </si>
  <si>
    <t>В связи с предоставлением средств государственной поддержки сельхозтоваропроизводителям в декабре 2015 года, ввод в эксплуатацию будет осуществлен только в 2016 году</t>
  </si>
  <si>
    <t>Создание новых постоянных рабочих мест</t>
  </si>
  <si>
    <t>В связи с сокращением объема средств государственной поддержки из федерального бюджета скоректирован показатель по созданию рабочих мест</t>
  </si>
  <si>
    <t>ВЦП "Экономически значимая региональная программа развития растениеводческой и перерабатывающей промышленности в Астраханской области"</t>
  </si>
  <si>
    <t>Цель 1. Создание условий для  увеличения объемов переработки и хранения плодоовощной продукции и повышения ее конкурентоспособности</t>
  </si>
  <si>
    <t xml:space="preserve">Показатель конечного результата 1. Объем переработанной плодоовощной продукции в год </t>
  </si>
  <si>
    <t xml:space="preserve">Задача 1.1. Создание условий для увеличения объемов переработки и хранения плодоовощного сырья и картофеля    </t>
  </si>
  <si>
    <t xml:space="preserve">Показатель промежуточного конечного результата 1.1. Объем производства плодоовощных консервов (в год)            </t>
  </si>
  <si>
    <t>млн. усл. банок</t>
  </si>
  <si>
    <t>Мероприятие 1.1.1. Субсидии на возмещение части затрат на приобретение технологического оборудования для промышленной переработки плодоовощного сырья и картофеля</t>
  </si>
  <si>
    <t xml:space="preserve">Показатель непосредственного результата 1.1.1. Количество модернизированных овощеперерабатывающих предприятий (нарастающим итогом) </t>
  </si>
  <si>
    <t xml:space="preserve">Мероприятие 1.1.2  Субсидии на возмещение части затрат на приобретение оборудования для хранения плодоовощной продукции (сырья) и картофеля </t>
  </si>
  <si>
    <t>ВЦП «Повышение эффективности государственного управления в сфере сельского хозяйства и рыбной промышленности Астраханской области»</t>
  </si>
  <si>
    <t>Цель 1. Повышение эффективности деятельности министерства сельского хозяйства и рыбной промышленности Астраханской области в развитии АПК</t>
  </si>
  <si>
    <t>Показатель конечного результата 1. Объем производства валовой продукции растениеводства (в фактических ценах)</t>
  </si>
  <si>
    <t>млрд рублей</t>
  </si>
  <si>
    <t xml:space="preserve">Показатель конечного результата 1. Объем производства валовой продукции животноводства (в фактических ценах) </t>
  </si>
  <si>
    <t>Показатель конечного результата 1. Объем производства валовой рыбной продукции</t>
  </si>
  <si>
    <t>Задача 1.1. Создание условий для реализации программных мероприятий государственных программ</t>
  </si>
  <si>
    <t>Показатель промежуточного конечного результата 1.1. Прирост валового объема производства сельскохозяйственной и рыбной продукции</t>
  </si>
  <si>
    <t>Мероприятие 1.1.1.  Оказание содействия в организации своевременной  сортосмены и сортообновления, создание объективных предпосылок для перехода на новые, прогрессивные методы хозяйствования и повышение уровня агротехники в растениеводстве</t>
  </si>
  <si>
    <t xml:space="preserve">Показатели непосредственного результата 1.1.1. Размер посевных площадей, засеваемых сельскохозяйственными культурами </t>
  </si>
  <si>
    <t>Мероприятие 1.1.2. Оказание содействия сельхозтоваропроизводителям по вопросам развития отрасли животноводства и осуществления государственного надзора в области племенного животноводства</t>
  </si>
  <si>
    <t>Показатели непосредственного результата 1.1.2. Доля племенного поголовья сельскохозяйственных животных в общем их поголовье</t>
  </si>
  <si>
    <t xml:space="preserve">Мероприятие 1.1.3. Оказание содействия в реализации мероприятий, направленных на развитие сельских территорий Астраханской области    </t>
  </si>
  <si>
    <t xml:space="preserve">Показатели непосредственного результата 1.1.3. Количество семей, проживающих в сельской местности, улучивших жилищные условия, в том числе молодых специалистов </t>
  </si>
  <si>
    <t>семьи</t>
  </si>
  <si>
    <t>Мероприятие 1.1.4. Обеспечение предоставления государственной поддержки сельскохозяйственным товаропроизводителям,  осуществление мониторинга, анализа и прогноза основных экономических показателей в области сельского хозяйства Астраханской области</t>
  </si>
  <si>
    <t>Показатели непосредственного результата 1.1.4. Объем государственной поддержки, оказываемой сельхозтоваропроизводителям</t>
  </si>
  <si>
    <t>Финансирование произведено в пределах заявленной потребности и бюджетных ассигнований выделенных из бюджетом Астраханское области.</t>
  </si>
  <si>
    <t>Показатели непосредственного результата 1.1.4. Доля прибыльных предприятий в общем количестве сельскохозяйственных предприятий области</t>
  </si>
  <si>
    <t>Данные представлены по итогам 9 месяцев, так как срок представления годовой отчетности до 01.04.2016</t>
  </si>
  <si>
    <t xml:space="preserve">Показатели непосредственного результата 1.1.4. Доля бюджетных ассигнований подлежащих проверке за соблюдением условий, целей и порядка , установленных при их предоставлении </t>
  </si>
  <si>
    <t>Уровень регламентации в рамках административной реформы государственных услуг, предоставляемых министерством сельского хозяйства и рыбной промышленности Астраханской области</t>
  </si>
  <si>
    <t xml:space="preserve">  Мероприятие 1.1.5. Оказание государственных услуг подведомственными  государственными учреждениями в рамках выполнения государственного задания,  направленного на повышение доли племенных сельскохозяйственных животных в их общем поголовье </t>
  </si>
  <si>
    <t>Показатели непосредственного результата 1.1.5. Поголовье сельскохозяйственных животных, обслуживаемое во всех категориях хозяйств Астраханской области</t>
  </si>
  <si>
    <t xml:space="preserve">Мероприятие 1.1.6. Оказание государственной поддержки садоводческим, огородническим и  дачным некоммерческим объединениям граждан на инженерное обеспечение территорий </t>
  </si>
  <si>
    <t>Показатели непосредственного результата 1.1.6. Количество садово-огороднических товариществ и обществ, обеспеченных инженерным обустройством в год</t>
  </si>
  <si>
    <t xml:space="preserve">Мероприятие 1.1.7. Создание продовольственных резервов для ликвидации чрезвычайных ситуаций  природного и техногенного характера </t>
  </si>
  <si>
    <t xml:space="preserve">Показатели непосредственного результата 1.1.7. Обеспеченность продовольствием на случай возникновения чрезвычайных ситуаций </t>
  </si>
  <si>
    <t>Мероприятие 1.1.8. Совершенствование  материально-технической базы министерства сельского хозяйства и рыбной промышленности Астраханской области, повышение привлекательности АПК области</t>
  </si>
  <si>
    <t>Показатели непосредственного результата 1.1.8. Количество проведенных   сельскохозяйственных выставок, конкурсов</t>
  </si>
  <si>
    <t>Показатели непосредственного результата 1.1.8. Количество молодых специалистов, трудоустроенных в организации АПК, получивших единовременную выплату</t>
  </si>
  <si>
    <t>чел.</t>
  </si>
  <si>
    <t>Мероприятие 1.1.9. Осуществление государственного регулирования в области рыболовства и сохранения водных биоресурсов</t>
  </si>
  <si>
    <t>Показатели непосредственного результата 1.1.9. Темп роста оборота организаций по виду экономической деятельности "Рыболовство, рыбоводство" к предыдущему году</t>
  </si>
  <si>
    <t>Статистические данные на отчетную дату отсутствуют</t>
  </si>
  <si>
    <t xml:space="preserve">Отчет </t>
  </si>
  <si>
    <t>Всего по всем источникам финансирования государственной программы</t>
  </si>
  <si>
    <t>в том числе:</t>
  </si>
  <si>
    <t xml:space="preserve">федеральный бюджет (средства, поступающие в бюджет Астраханской области) </t>
  </si>
  <si>
    <t xml:space="preserve">федеральный бюджет (средства, не поступающие в бюджет Астраханской области) </t>
  </si>
  <si>
    <t>внебюджетные источники</t>
  </si>
  <si>
    <t>Мероприятие 2. Содействие в обеспечении финансовой устойчивости при реализации инвестиционных проектов за счет субсидирования кредитных средств</t>
  </si>
  <si>
    <t>Мероприятие, направленное на осуществление исполнительным органом государственной власти Астраханской области полномочий в установленной сфере деятельности</t>
  </si>
  <si>
    <t>Объем финансирования согласно бюджетной росписи</t>
  </si>
  <si>
    <t>Относительное отклонение от планового значения</t>
  </si>
  <si>
    <t>Государственная программа  «Развитие сельского хозяйства, пищевой и рыбной промышленности Астраханской области»</t>
  </si>
  <si>
    <t>х</t>
  </si>
  <si>
    <t>ВЦП "Повышение эффективности государственного управления в сфере сельского хозяйства и рыбной промышленности Астраханской области"</t>
  </si>
  <si>
    <t>Наименование показателей, ед. измерения</t>
  </si>
  <si>
    <t>Итого по государственной программе, в том числе</t>
  </si>
  <si>
    <t>капитальные вложения</t>
  </si>
  <si>
    <t>Основное мероприятие по реализации регионального проекта «Создание системы поддержки фермеров и развитие сельской кооперации» в рамках национального проекта «Малое и среднее предпринимательство и поддержка индивидуальной предпринимательской инициативы»</t>
  </si>
  <si>
    <t>Мероприятие 1. Содействие в обеспечении финансовой устойчивости предприятий при кредитовании оборотных средств</t>
  </si>
  <si>
    <t>Наименование целей, задач, основных мероприятий, подпрограмм, мероприятий государственной программы</t>
  </si>
  <si>
    <t>Примечание (краткая информация об исполнении либо о причинах неисполнения)</t>
  </si>
  <si>
    <t xml:space="preserve">Значение за период, предшествующий реализации государственной программы </t>
  </si>
  <si>
    <t xml:space="preserve">Планируемое значение на отчетный период </t>
  </si>
  <si>
    <t>Индекс производства продукции сельского хозяйства в хозяйствах всех категорий (в сопоставимых ценах) к предыдущему году, %</t>
  </si>
  <si>
    <t>Объем валовой продукции сельского хозяйства, произведенной во всех категориях хозяйств (в фактических ценах), млрд руб.</t>
  </si>
  <si>
    <t>Объем экспорта продукции АПК, млн долл США</t>
  </si>
  <si>
    <t xml:space="preserve">Площадь обработанных отшнурованных водоемов, тыс. га </t>
  </si>
  <si>
    <t>Количество рыбоводных участков, сформированных в соответствии с законодательством, ед.</t>
  </si>
  <si>
    <t>Индекс производства продукции растениеводства в хозяйствах всех категорий (в сопоставимых ценах), в % к предыдущему году</t>
  </si>
  <si>
    <t>Объем валовой продукции растениеводства, млрд рублей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</si>
  <si>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предпринимателей, тыс. тонн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</si>
  <si>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предпринимателей, тыс. тонн</t>
  </si>
  <si>
    <t>Доля площади, засеваемой элитными семенами, в общей площади посевов, занятых семенами сортов растений, %</t>
  </si>
  <si>
    <t>Доля площади, засеваемой гибридами F1, в общей площади посевов, %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</si>
  <si>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предпринимателей, тыс. тонн</t>
  </si>
  <si>
    <t>Доля застрахованной посевной (посадочной) площади в общей посевной (посадочной) площади (в условных единицах площади), %</t>
  </si>
  <si>
    <t>Индекс производства продукции животноводства в хозяйствах всех категорий (в сопоставимых ценах), в %  к предыдущему году</t>
  </si>
  <si>
    <t>Объем валовой продукции по отрасли животноводство, млрд рублей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</si>
  <si>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предпринимателей, тыс. тонн</t>
  </si>
  <si>
    <t>Племенное маточное поголовье сельскохозяйственных животных (в пересчете на условные головы), тыс. усл. голов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</si>
  <si>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предприятиям, тыс. тонн</t>
  </si>
  <si>
    <t>Производство молока в хозяйствах всех категорий, тыс. тонн</t>
  </si>
  <si>
    <t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предпринимателей), тыс. голов</t>
  </si>
  <si>
    <t>Производство скота и птицы на убой в хозяйствах всех категорий (в живом весе), тыс. тонн</t>
  </si>
  <si>
    <t>Поголовье мясных табунных лошадей в сельскохозяйственных организациях, крестьянских (фермерских) хозяйствах, включая индивидуальных предпринимателей, тыс. голов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</si>
  <si>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предпринимателей, тыс. голов</t>
  </si>
  <si>
    <t>Доля застрахованного поголовья сельскохозяйственных животных в общем поголовье сельскохозяйственных животных, %</t>
  </si>
  <si>
    <t>Рентабельность сельскохозяйственных организаций (с учетом субсидий), %</t>
  </si>
  <si>
    <t>Среднемесячная заработная плата работников сельского хозяйства (без субъектов малого предпринимательства), тыс. рублей</t>
  </si>
  <si>
    <t>Объем ссудной задолженности по субсидируемым инвестиционным кредитам (займам), выданным на развитие агропромышленного комплекса, млн рублей</t>
  </si>
  <si>
    <t>Объем ссудной задолженности по кредитам (займам), заключенным на срок до 1 года,. млн рублей</t>
  </si>
  <si>
    <t>Количество рыболовных участков, сформированных в соответствии с законодательством, ед.</t>
  </si>
  <si>
    <t>Количество вовлеченных в субъекты МСП, осуществляющие деятельность в сфере сельского хозяйства, в том числе за счет средств государственной поддержки, в рамках федерального проекта "Создание системы поддержки фермеров и развитие сельской кооперации" (нарастающим итогом), человек</t>
  </si>
  <si>
    <t>Количество крестьянских (фермерских) хозяйств и сельскохозяйственных потребительских кооперативов, получивших государственную поддержку, в том числе в рамках федерального проекта «Создание системы поддержки фермеров и развитие сельской кооперации», единиц</t>
  </si>
  <si>
    <t>Фактическое значение за отчетный период</t>
  </si>
  <si>
    <t>Итого по основному мероприятию, в том числе:</t>
  </si>
  <si>
    <t>Итого по ведомственной целевой программе, в том числе:</t>
  </si>
  <si>
    <t>Итого по подпрограмме, в том числе:</t>
  </si>
  <si>
    <t>тыс.руб..</t>
  </si>
  <si>
    <t xml:space="preserve">Ввод в эксплуатацию мелиорированных земель для выращивания экспортно ориентированной сельскохозяйственной продукции за счет реконструкции, технического перевооружения и строительства новых мелиоративных систем общего и индивидуального пользования  и вовлечение  в оборот выбывших сельскохозяйственных угодий для выращивания экспортно ориентированной сельскохозяйственной продукции за счет проведения культуртехнических мероприятий (нарастающим итогом), га
</t>
  </si>
  <si>
    <t>Государственный заказчик-координатор государственной программы</t>
  </si>
  <si>
    <t>Производство яиц в сельскохозяйственных организациях, крестьянских (фермерских) хозяйствах, включая индивидуальных предпринимателей, млн. шт.</t>
  </si>
  <si>
    <t>Цель 1 государственной программы. Повышение роли Астраханской области в обеспечении продовольственной безопасности России, удовлетворение потребностей населения в сельскохозяйственной и рыбной продукции</t>
  </si>
  <si>
    <t>Задача 1.1 государственной программы. Увеличение объемов производства и реализации сельскохозяйственной продукции</t>
  </si>
  <si>
    <t>ВЦП «Развитие отраслей агропромышленного комплекса Астраханской области»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</si>
  <si>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</si>
  <si>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</si>
  <si>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</si>
  <si>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</si>
  <si>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Цель 2. Развитие отрасли животноводства в Астраханской области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</si>
  <si>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</t>
  </si>
  <si>
    <t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</si>
  <si>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</si>
  <si>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Цель 3. Развитие малых форм хозяйствования</t>
  </si>
  <si>
    <t>Задача. Создание условий для малых форм хозяйствования, способствующих увеличению объемов производства товарной продукции</t>
  </si>
  <si>
    <t>Мероприятие 1. Предоставление грантовой поддержки малым формам хозяйствования</t>
  </si>
  <si>
    <t xml:space="preserve">Цель 4. Повышение финансовой устойчивости агропромышленного комплекса </t>
  </si>
  <si>
    <t>Задача. Создание условий для повышения финансовой устойчивости  предприятий АПК</t>
  </si>
  <si>
    <t>Р.Ю. Пашаев</t>
  </si>
  <si>
    <t xml:space="preserve">Цель 1.2.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Астраханской области </t>
  </si>
  <si>
    <t>Задача 1.2.1. Восстановление, сохранение и поддержание мелиоративного фонда, предотвращение выбытия из сельскохозяйственного оборота земель сельхозназначения за счет применения инновационных методов производства</t>
  </si>
  <si>
    <t>Мероприятие 1.2.1.1. Гидромелиоративные мероприятия (строительство, реконструкция и техническое перевооружение на инновационной технологической основе оросительных и осушительных систем общего и индивидуального пользования и отдельно расположенных гидротехнических сооружений)</t>
  </si>
  <si>
    <t>Мероприятие 1.2.1.2. Реконструкция (перевооружение)  насосных станций орошаемых участков, напорного трубопровода</t>
  </si>
  <si>
    <t>Мероприятие 1.2.1.3. Противопаводковые мероприятия на мелиоративных объектах федеральной собственности на территории Астраханской области, расчистка и дноуглубление государственных водных трактов ФГБУ «Управление «Астраханмелиоводхоз»)</t>
  </si>
  <si>
    <t>Итого по программе, в том числе:</t>
  </si>
  <si>
    <t>Подпрограмма «Развитие рыбохозяйственного комплекса Астраханской области»</t>
  </si>
  <si>
    <t>Мероприятие 1.2.1.4.  Фитомелиоративные мероприятия, направленные  на закрепления песков</t>
  </si>
  <si>
    <t>Задача 1.3 государственной программы. Обеспечение конкурентоспособности российской рыбной продукции на внутреннем и внешнем рынках</t>
  </si>
  <si>
    <t>Цель 1.3.  Создание условий для устойчивого развития рыбохозяйственного комплекса Астраханской области посредством сохранения, воспроизводства, рационального использования водных биологических ресурсов, развития аквакультуры</t>
  </si>
  <si>
    <t>Задача 1.3.1. Увеличение объемов выращивания и реализации товарной рыбы,  сохранение и увеличение ресурсной базы рыболовства</t>
  </si>
  <si>
    <t>Мероприятие 1.3.1.1. Стимулирование предприятий рыбной отрасли на развитие глубокой переработки продукции аквакультуры, реализацию укрупненного рыбопосадочного материала и внедрение инновационных технологий аквакультуры</t>
  </si>
  <si>
    <t>Мероприятие 1.3.1.2.  Стимулирование предприятий рыбной отрасли на создание и модернизацию производственных мощностей по  переработке сырья из водных биологических ресурсов и объектов аквакультуры.</t>
  </si>
  <si>
    <t>Мероприятие 1.3.1.4. Спасение молоди рыб из отшнурованных водоемов</t>
  </si>
  <si>
    <t>Мероприятие 1.3.1.5. Определение границ рыбоводных и рыболовных участков</t>
  </si>
  <si>
    <t xml:space="preserve">Цель 2 государственной программы. Повышение качества жизни сельского населения Астраханской области </t>
  </si>
  <si>
    <t>Задача 2.1 государственной программы. Улучшение условий жизнедеятельности на сельских территориях Астраханской области</t>
  </si>
  <si>
    <t xml:space="preserve">Подпрограмма «Комплексное развитие сельских территорий  Астраханской области»  </t>
  </si>
  <si>
    <t>Задача 2.1.1.  Создание и развитие инфраструктуры на сельских территориях Астраханской области</t>
  </si>
  <si>
    <t>Мероприятие 2.1.1.1. Повышение уровня водоснабжения на сельских территориях Астраханской области</t>
  </si>
  <si>
    <t>Мероприятие  2.1.1.2. Повышение уровня газификации на сельских территориях Астраханской области</t>
  </si>
  <si>
    <t>в том числе капитальные вложения</t>
  </si>
  <si>
    <t>Мероприятие 2.1.1.3.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</si>
  <si>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Мероприятие 2.1.1.4  Реализация проектов по благоустройству сельских территорий Астраханской области</t>
  </si>
  <si>
    <t>Мероприятие 2.1.1.5. Реализация проектов комплексного развития сельских территорий (сельских агломераций)</t>
  </si>
  <si>
    <t>Задача 2.1.2. Создание условий для обеспечения доступным и комфортным жильем сельского населения Астраханской области</t>
  </si>
  <si>
    <t>Мероприятие 2.1.2.1. Улучшение жилищных условий граждан, проживающих на сельских территориях Астраханской области</t>
  </si>
  <si>
    <t>Задача 2.1.3. Развитие рынка труда (кадрового потенциала) на сельских территориях Астраханской области</t>
  </si>
  <si>
    <t>Размер посевных площадей, занятых зерновыми, зернобобовыми, масличными и кормовыми сельскохозяйственными культурами, тыс. га</t>
  </si>
  <si>
    <t>Валовый сбор овощей в зимних теплицах  в сельскохозяйственных организациях, крестьянских (фермерских) хозяйствах, включая индивидуальных предпринимателей, тыс. тонн</t>
  </si>
  <si>
    <t>Размер посевных площадей, занятых бахчевыми сельскохозяйственными культурами в субъекте Российской Федерации, тыс. га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</si>
  <si>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предпринимателей, тыс. тонн</t>
  </si>
  <si>
    <t>Прирост производства  овощей открытого грунта в сельскохозяйственных организациях, крестьянских (фермерских) хозяйствах, включая индивидуальных предпринимателей, за отчетный год по отношению к показателю, предусмотренному соглашением с субъектом Российской Федерации за предыдущий год, тыс. тонн</t>
  </si>
  <si>
    <t>Площадь виноградных насаждений в плодоносящем возрасте  в сельскохозяйственных организациях, крестьянских (фермерских) хозяйствах, включая индивидуальных предпринимателей, га</t>
  </si>
  <si>
    <t>Площадь закладки многолетних насаждений в сельскохозяйственных организациях, крестьянских (фермерских) хозяйствах, включая индивидуальных предпринимателей, тыс. га</t>
  </si>
  <si>
    <t>Количество проведенных  научно-исследовательских, экспериментальных и внедренческих работ, ед.</t>
  </si>
  <si>
    <t>Производство скота и птицы на убой в сельскохозяйственных организациях, крестьянских (фермерских) хозяйствах, включая индивидуальных предпринимателей, тыс. тонн</t>
  </si>
  <si>
    <t>Прирост производства молока в сельскохозяйственных организациях, крестьянских (фермерских) хозяйствах, включая индивидуальных предпринимателей за отчетный год по отношению к среднему за 5 лет, предшествующих текущему, объему производства молока, тыс. тонн</t>
  </si>
  <si>
    <t xml:space="preserve">Прирост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предпринимателей, за отчетный год по отношению к предыдущему году, тыс. тонн </t>
  </si>
  <si>
    <t>Прирост маточного поголовья овец и коз в сельскохозяйственных организациях, крестьянских (фермерских) хозяйствах, включая индивидуальных предпринимателей за отчетный год по отношению к предыдущему году, тыс. голов</t>
  </si>
  <si>
    <t>Прирост объема сельскохозяйственной продукции, произведенной в отчетном году крестьянскими (фермерскими) хозяйствами, включая индивидуальных предпринимателей, получившими грантовую поддержку, за последние пять лет (включая отчетный год) по отношению к предыдущему году, %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</si>
  <si>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пять лет (включая отчетный год) по отношению к предыдущему году, %</t>
  </si>
  <si>
    <t>Количество крестьянских (фермерских) хозяйств, осуществляющих проекты создания и развития своих хозяйств с помощью грантовой поддержки, ед.</t>
  </si>
  <si>
    <t>Количество сельскохозяйственных потребительских кооперативов, развивающих свою материально-техническую базу с помощью грантовой поддержки, осуществляющих проекты создания и развития своих хозяйств с помощью грантовой поддержки, ед.</t>
  </si>
  <si>
    <t>Количество новых постоянных рабочих мест, созданных в крестьянских (фермерских) хозяйствах, осуществивших проекты создания и развития своих хозяйств с помощью грантовой поддержки, единиц</t>
  </si>
  <si>
    <t>Количество новых постоянных рабочих мест, созданных в сельскохозяйственных потребительских кооперативах, получивших грантовую поддержку, единиц</t>
  </si>
  <si>
    <t xml:space="preserve">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подпрограммы, % нарастающим итогом </t>
  </si>
  <si>
    <t xml:space="preserve">Площадь орошаемых земель с применением высокотехнологичных энерго-, 
водосберегающих техно-логий орошения, в т.ч. капельного метода, тыс. га
</t>
  </si>
  <si>
    <t>57/37</t>
  </si>
  <si>
    <t>Предотвращение выбытия из сельскохозяйственного оборота сельскохозяйственных угодий, га</t>
  </si>
  <si>
    <t>Площадь посадки фитомелиорантов за счет проведения фитомелиоративных мероприятий, направленных на закрепление песков, тыс. га</t>
  </si>
  <si>
    <t>Вовлечение в оборот выбывших сельскохозяйственных угодий, в том числе на мелиорированных землях  (орошаемых и (или) осушаемых), за счет проведения культуртехнических мероприятий, тыс. га</t>
  </si>
  <si>
    <t xml:space="preserve">Темп роста промышленного рыболовства и производства продукции 
рыбоводства (нарастающим итогом к уровню 2013 года), %
</t>
  </si>
  <si>
    <t>Суммарный объем промышленного рыболовства и производства продукции рыбоводства, тыс. тонн</t>
  </si>
  <si>
    <t>Темп роста объема производства товарной рыбы (нарастающим итогом к уровню 2013 года), %</t>
  </si>
  <si>
    <t>Темп роста объема промышленного рыболовства (нарастающим итогом к уровню 2013 года), %</t>
  </si>
  <si>
    <t xml:space="preserve">Объем товарной рыбы, направленной на глубокую переработку предприятиями, получившими субсидию, тыс.
тонн
</t>
  </si>
  <si>
    <t>Объем реализованного рыбопосадочного материала предприятиями, получившими субсидию, тыс. тонн</t>
  </si>
  <si>
    <t>Прирост объёма переработанного собственными силами собственного рыбного сырья предприятиями, получившими субсидию, тонн</t>
  </si>
  <si>
    <t>Количество заключенных договоров о предоставлении рыболовных участков, ед.</t>
  </si>
  <si>
    <t>Сохранение доли сельского населения в общей численности населения Астраханской области, %</t>
  </si>
  <si>
    <t>Повышение доли благоустроенных сельских территорий (нарастающим итогом), %</t>
  </si>
  <si>
    <t>Количество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 (нарастающим итогом), ед.</t>
  </si>
  <si>
    <t>Прирост сельских населенных пунктов, обустроенных инженерной инфраструктурой и площадками под компактную жилищную застройку, ед.</t>
  </si>
  <si>
    <t>Ввод в действие локальных водопроводов, км</t>
  </si>
  <si>
    <t>Уровень обеспеченности населения питьевой водой, %</t>
  </si>
  <si>
    <t>Ввод в действие распределительных газовых сетей, км</t>
  </si>
  <si>
    <t>Уровень газификации домов (квартир) сетевым газом, %</t>
  </si>
  <si>
    <t>Ввод в эксплуатацию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продукции, км</t>
  </si>
  <si>
    <t>Количество разработанной предпроектной и проектной (проектно-изыскательной) документации, ед.</t>
  </si>
  <si>
    <t>Количество реализованных  проектов по благоустройству сельских территорий, единиц</t>
  </si>
  <si>
    <t>Доля граждан, улучшивших жилищные условия от общего числа подавших заявление на включение в состав участников мероприятий по улучшению жилищных условий граждан, проживающих на сельских территориях, в рамках подпрограммы,   %</t>
  </si>
  <si>
    <t>Количество сельскохозяйственных производителей, заключивших ученические договоры (нарастающим итогом), единиц</t>
  </si>
  <si>
    <t>Окончательное значение показателя формируется по итогам года</t>
  </si>
  <si>
    <t>Показатель формируется по итогам года</t>
  </si>
  <si>
    <t>Показатель рассчитывается по итогам года</t>
  </si>
  <si>
    <t>Фактически достигнутое значение показателя по состоянию на 01.01.2020. Окончательное значение показателя рассчитывается по итогам года, т.к. показатель с нарастающим итогом.</t>
  </si>
  <si>
    <t>Фактически достигнутое значение показателя по состоянию на 01.01.2020. Окончательное значение показателя рассчитывается по итогам года нарастающим итогом</t>
  </si>
  <si>
    <t>Количество реализованных  проектов комплексного развития сельских территорий (сельских агломераций), единиц</t>
  </si>
  <si>
    <t>Фактически достигнутое значение показателя по состоянию на 01.01.2020. Окончательное значение показателя рассчитывается по итогам года нарастающими итогом</t>
  </si>
  <si>
    <t xml:space="preserve"> Мероприятие носит сезонный характер, планируется к реализации со 2 квартала 2020 года</t>
  </si>
  <si>
    <t>Ввод в эксплуатацию мелиорируемых земель за счет проведения гидромелиоративных мероприятий, тыс. га</t>
  </si>
  <si>
    <t>Задача 1.2 государственной программы. Проведение комплексной мелиорации земель сельскохозяйственного назначения Астраханской области</t>
  </si>
  <si>
    <t>Площадь введенных в оборот неиспользуемых земель сельскохозяйственного назначения, тыс. га</t>
  </si>
  <si>
    <t>В 2020 году запланировано реализация и финансирование мероприятия "Реконструкция головной насосной станции "Олинская", рыбозащитного устройства и рыботоводящего канала, Лиманский район, Астраханская область" при плановом сроке ввода в эксплуатацию в 2021 году</t>
  </si>
  <si>
    <t>Мероприятие носит сезонный характер, его реализация планируется во 2 полугодии 2020 года</t>
  </si>
  <si>
    <t>Мероприятие  1.2.1.5. Культуртехнические мероприятия на землях сельскохозяйственного назначения  Астраханской области</t>
  </si>
  <si>
    <t>Объем выращенной товарной рыбы предприятиями, получившими субсидию, тонн</t>
  </si>
  <si>
    <t>Цель 2.1. Создание комфортных условий жизнедеятельности на сельских территориях Астраханской области</t>
  </si>
  <si>
    <t>Выполнение показателя предусмотрено в декабре 2020 года в соответствии со сроками сдачи объектов</t>
  </si>
  <si>
    <t>Ввод (приобретение) жилья для граждан, проживающих в сельской местности, тыс. кв. м</t>
  </si>
  <si>
    <t>Мероприятие 2.1.3.1. Оказание содействия сельскохозяйственным товаропроизводителям (кроме граждан, ведущих личные подсобные хозяйства), осуществляющим деятельность на сельских территориях, в обеспечении квалифицированными специалистами</t>
  </si>
  <si>
    <t>Численность работников, обучающихся по ученическим договорам, единиц</t>
  </si>
  <si>
    <t>Основное мероприятие по реализации регионального проекта «Экспорт продукции АПК» в рамках национального проекта «Международная кооперация и экспорт»</t>
  </si>
  <si>
    <t>Мероприятие 3. Стимулирование научных и образовательных организаций в виде грантов в форме субсидий, направленных на поддержку производства и (или) реализацию сельскохозяйственной продукции собственного производства</t>
  </si>
  <si>
    <t>Показатель достигнет планового значения по итогам года</t>
  </si>
  <si>
    <t xml:space="preserve">Защита земель от водной эрозии, затопления и подтопления за счет проведения противопаводковых мероприятий
тыс. га
</t>
  </si>
  <si>
    <t>о  реализации государственной программы «Развитие сельского хозяйства, пищевой и рыбной промышленности Астраханской области»</t>
  </si>
  <si>
    <t>за 1 полугодие 2020 года</t>
  </si>
  <si>
    <t>Мероприятие носит сезонный характер, его реализация планируется со 2 полугодия 2020 года</t>
  </si>
  <si>
    <t xml:space="preserve">Реализация мероприятий будет продолжена в 3 квартале 2020 года.  </t>
  </si>
  <si>
    <t xml:space="preserve">Мероприятие носит сезонный характер и будет продолжена во втором полугодии 2020 года. В настоящее время потенциальными заявителями на государственную поддержку ведется подготовка необходимой документации. </t>
  </si>
  <si>
    <t>Сформировано 75 производственных бригад по спасению рыбной молоди из отшнурованных водоемов. Объем обработанных отшнурованных водоемов будет зависеть от площади залития.</t>
  </si>
  <si>
    <t>Реализация мероприятий будет продолжена во 2 полугодии 2020 года</t>
  </si>
  <si>
    <t>Мероприятия носят заявительный характер, их реализация будет осуществляться со 2 полугодия 2020 года</t>
  </si>
  <si>
    <t>Заседание комиссии по формированию рыбоводных участков состоится в июле 2020 года</t>
  </si>
  <si>
    <t>КОБИП на 30.06.2020</t>
  </si>
  <si>
    <t>КОБИП на 30.06.2021</t>
  </si>
  <si>
    <t>Мероприятия носят сезонных характер, их реализация будет продолжена в 3 квартале 2020 года</t>
  </si>
  <si>
    <t>ГП-16</t>
  </si>
  <si>
    <t>Мероприятия носят сезонный характер, их реализация будет продолжена во 2 полугодии 2020 года</t>
  </si>
  <si>
    <t>Проведение конкурсного отбора заявителей в целях предоставления грантов состоится в 3 квартале 2020 года</t>
  </si>
  <si>
    <t>Оценочное значение, показатель может быть уточнен по итогам года</t>
  </si>
  <si>
    <t>Статистические данные за январь-апрель 2020 года</t>
  </si>
  <si>
    <t>Обратный показатель. Мероприятий носит заявительный характер, его реализация будет продолжена во 2 полугодии 2020 года</t>
  </si>
  <si>
    <t>Заседание комиссии по формированию рыболовных участков запланировано на август 2020 года</t>
  </si>
  <si>
    <t>Контракты заключены. Ведутся работы по проектированию, строительству и реконструкции автомобильных дорог</t>
  </si>
  <si>
    <t>оперативка растениеводы</t>
  </si>
  <si>
    <t xml:space="preserve">Проведение конкурсного отбора  по  направлениям «Начинающий фермер», «Развитие семейных ферм» и «Развитие материально-технической базы сельскохозяйственных потребительских кооперативов» в целях предоставления грантовой поддержки  запланировано на июль – август 2020 года </t>
  </si>
  <si>
    <t>на уровне 1 квартала 2020</t>
  </si>
  <si>
    <t>Мамука - оперативка, отправлено в МСХ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</si>
</sst>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"/>
    <numFmt numFmtId="166" formatCode="0.000000"/>
    <numFmt numFmtId="167" formatCode="0.00000"/>
    <numFmt numFmtId="168" formatCode="0.0000"/>
  </numFmts>
  <fonts count="31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0.5"/>
      <color rgb="FF00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b/>
      <i/>
      <sz val="11"/>
      <name val="Calibri"/>
      <family val="2"/>
      <charset val="204"/>
    </font>
    <font>
      <i/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4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FFCCCC"/>
      </patternFill>
    </fill>
    <fill>
      <patternFill patternType="solid">
        <fgColor rgb="FFFF99CC"/>
        <bgColor rgb="FFFF8080"/>
      </patternFill>
    </fill>
    <fill>
      <patternFill patternType="solid">
        <fgColor rgb="FF99CC00"/>
        <bgColor rgb="FFD2D02B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1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6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3" fillId="0" borderId="0" xfId="0" applyFont="1" applyFill="1"/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/>
    <xf numFmtId="0" fontId="3" fillId="0" borderId="0" xfId="0" applyFont="1" applyFill="1" applyAlignment="1">
      <alignment horizontal="center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18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8" fillId="0" borderId="2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166" fontId="15" fillId="0" borderId="0" xfId="0" applyNumberFormat="1" applyFont="1" applyFill="1" applyAlignment="1">
      <alignment vertical="center"/>
    </xf>
    <xf numFmtId="166" fontId="15" fillId="0" borderId="0" xfId="0" applyNumberFormat="1" applyFont="1" applyFill="1"/>
    <xf numFmtId="166" fontId="17" fillId="0" borderId="0" xfId="0" applyNumberFormat="1" applyFont="1" applyFill="1" applyAlignment="1">
      <alignment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/>
    <xf numFmtId="165" fontId="13" fillId="0" borderId="2" xfId="0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>
      <alignment horizontal="left" vertical="center" wrapText="1"/>
    </xf>
    <xf numFmtId="167" fontId="18" fillId="0" borderId="2" xfId="0" applyNumberFormat="1" applyFont="1" applyFill="1" applyBorder="1" applyAlignment="1">
      <alignment horizontal="left" vertical="top" wrapText="1"/>
    </xf>
    <xf numFmtId="167" fontId="18" fillId="0" borderId="22" xfId="0" applyNumberFormat="1" applyFont="1" applyFill="1" applyBorder="1" applyAlignment="1">
      <alignment vertical="center" wrapText="1"/>
    </xf>
    <xf numFmtId="167" fontId="18" fillId="0" borderId="22" xfId="0" applyNumberFormat="1" applyFont="1" applyFill="1" applyBorder="1" applyAlignment="1">
      <alignment horizontal="left" vertical="center" wrapText="1"/>
    </xf>
    <xf numFmtId="2" fontId="18" fillId="0" borderId="13" xfId="0" applyNumberFormat="1" applyFont="1" applyFill="1" applyBorder="1" applyAlignment="1">
      <alignment horizontal="center" vertical="center" wrapText="1"/>
    </xf>
    <xf numFmtId="165" fontId="18" fillId="0" borderId="22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8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0" fontId="14" fillId="0" borderId="0" xfId="0" applyFont="1" applyFill="1" applyBorder="1" applyAlignment="1"/>
    <xf numFmtId="166" fontId="13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vertical="center"/>
    </xf>
    <xf numFmtId="167" fontId="18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2" fontId="13" fillId="0" borderId="2" xfId="2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167" fontId="13" fillId="0" borderId="0" xfId="0" applyNumberFormat="1" applyFont="1" applyFill="1" applyBorder="1" applyAlignment="1">
      <alignment horizontal="center" vertical="center"/>
    </xf>
    <xf numFmtId="167" fontId="15" fillId="0" borderId="0" xfId="0" applyNumberFormat="1" applyFont="1" applyFill="1"/>
    <xf numFmtId="2" fontId="13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/>
    <xf numFmtId="164" fontId="18" fillId="0" borderId="2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vertical="top" wrapText="1"/>
    </xf>
    <xf numFmtId="2" fontId="3" fillId="0" borderId="0" xfId="0" applyNumberFormat="1" applyFont="1" applyFill="1" applyAlignment="1">
      <alignment vertical="center"/>
    </xf>
    <xf numFmtId="2" fontId="18" fillId="0" borderId="10" xfId="0" applyNumberFormat="1" applyFont="1" applyFill="1" applyBorder="1" applyAlignment="1">
      <alignment horizontal="center" vertical="center" wrapText="1"/>
    </xf>
    <xf numFmtId="165" fontId="18" fillId="0" borderId="22" xfId="0" applyNumberFormat="1" applyFont="1" applyFill="1" applyBorder="1" applyAlignment="1">
      <alignment horizontal="left" vertical="top" wrapText="1"/>
    </xf>
    <xf numFmtId="2" fontId="13" fillId="0" borderId="2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left" vertical="center" wrapText="1"/>
    </xf>
    <xf numFmtId="165" fontId="18" fillId="0" borderId="22" xfId="0" applyNumberFormat="1" applyFont="1" applyFill="1" applyBorder="1" applyAlignment="1">
      <alignment horizontal="left" vertical="center" wrapText="1"/>
    </xf>
    <xf numFmtId="165" fontId="24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 wrapText="1"/>
    </xf>
    <xf numFmtId="1" fontId="18" fillId="0" borderId="22" xfId="0" applyNumberFormat="1" applyFont="1" applyFill="1" applyBorder="1" applyAlignment="1">
      <alignment horizontal="center" vertical="center" wrapText="1"/>
    </xf>
    <xf numFmtId="2" fontId="18" fillId="0" borderId="17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167" fontId="18" fillId="0" borderId="22" xfId="0" applyNumberFormat="1" applyFont="1" applyFill="1" applyBorder="1" applyAlignment="1">
      <alignment horizontal="left" vertical="top" wrapText="1"/>
    </xf>
    <xf numFmtId="167" fontId="18" fillId="0" borderId="15" xfId="0" applyNumberFormat="1" applyFont="1" applyFill="1" applyBorder="1" applyAlignment="1">
      <alignment horizontal="left" vertical="top" wrapText="1"/>
    </xf>
    <xf numFmtId="165" fontId="18" fillId="0" borderId="2" xfId="0" applyNumberFormat="1" applyFont="1" applyFill="1" applyBorder="1" applyAlignment="1">
      <alignment horizontal="left" vertical="top" wrapText="1"/>
    </xf>
    <xf numFmtId="167" fontId="18" fillId="0" borderId="19" xfId="0" applyNumberFormat="1" applyFont="1" applyFill="1" applyBorder="1" applyAlignment="1">
      <alignment horizontal="left" vertical="center" wrapText="1"/>
    </xf>
    <xf numFmtId="164" fontId="18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7" fontId="13" fillId="0" borderId="19" xfId="0" applyNumberFormat="1" applyFont="1" applyFill="1" applyBorder="1" applyAlignment="1">
      <alignment horizontal="left" vertical="center" wrapText="1"/>
    </xf>
    <xf numFmtId="2" fontId="13" fillId="0" borderId="19" xfId="2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left" vertical="top" wrapText="1"/>
    </xf>
    <xf numFmtId="165" fontId="18" fillId="0" borderId="2" xfId="1" applyNumberFormat="1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164" fontId="13" fillId="0" borderId="22" xfId="0" applyNumberFormat="1" applyFont="1" applyFill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vertical="top" wrapText="1"/>
    </xf>
    <xf numFmtId="0" fontId="30" fillId="0" borderId="0" xfId="0" applyFont="1" applyFill="1" applyAlignment="1">
      <alignment horizontal="left" vertical="center"/>
    </xf>
    <xf numFmtId="165" fontId="18" fillId="0" borderId="18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167" fontId="18" fillId="0" borderId="18" xfId="0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165" fontId="13" fillId="0" borderId="0" xfId="1" applyNumberFormat="1" applyFont="1" applyFill="1" applyBorder="1" applyAlignment="1">
      <alignment vertical="center" wrapText="1"/>
    </xf>
    <xf numFmtId="0" fontId="18" fillId="0" borderId="0" xfId="0" applyFont="1" applyFill="1" applyAlignment="1"/>
    <xf numFmtId="0" fontId="3" fillId="0" borderId="0" xfId="0" applyFont="1" applyFill="1" applyAlignment="1"/>
    <xf numFmtId="2" fontId="28" fillId="0" borderId="22" xfId="0" applyNumberFormat="1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2" fontId="25" fillId="0" borderId="19" xfId="0" applyNumberFormat="1" applyFont="1" applyFill="1" applyBorder="1" applyAlignment="1">
      <alignment horizontal="center" vertical="center" wrapText="1"/>
    </xf>
    <xf numFmtId="1" fontId="25" fillId="0" borderId="22" xfId="0" applyNumberFormat="1" applyFont="1" applyFill="1" applyBorder="1" applyAlignment="1">
      <alignment horizontal="center" vertical="center" wrapText="1"/>
    </xf>
    <xf numFmtId="165" fontId="25" fillId="0" borderId="22" xfId="1" applyNumberFormat="1" applyFont="1" applyFill="1" applyBorder="1" applyAlignment="1">
      <alignment horizontal="center" vertical="center" wrapText="1"/>
    </xf>
    <xf numFmtId="1" fontId="24" fillId="0" borderId="22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166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167" fontId="18" fillId="0" borderId="2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2" fontId="18" fillId="0" borderId="22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165" fontId="18" fillId="0" borderId="24" xfId="0" applyNumberFormat="1" applyFont="1" applyFill="1" applyBorder="1" applyAlignment="1">
      <alignment horizontal="center" vertical="center" wrapText="1"/>
    </xf>
    <xf numFmtId="167" fontId="18" fillId="0" borderId="2" xfId="0" applyNumberFormat="1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165" fontId="24" fillId="0" borderId="22" xfId="0" applyNumberFormat="1" applyFont="1" applyFill="1" applyBorder="1" applyAlignment="1">
      <alignment horizontal="left" vertical="center" wrapText="1"/>
    </xf>
    <xf numFmtId="164" fontId="24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vertical="center" wrapText="1"/>
    </xf>
    <xf numFmtId="0" fontId="27" fillId="0" borderId="0" xfId="0" applyFont="1" applyFill="1"/>
    <xf numFmtId="165" fontId="25" fillId="0" borderId="22" xfId="0" applyNumberFormat="1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vertical="top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vertical="top" wrapText="1"/>
    </xf>
    <xf numFmtId="165" fontId="18" fillId="0" borderId="2" xfId="0" applyNumberFormat="1" applyFont="1" applyFill="1" applyBorder="1" applyAlignment="1">
      <alignment vertical="center" wrapText="1"/>
    </xf>
    <xf numFmtId="165" fontId="25" fillId="0" borderId="22" xfId="1" applyNumberFormat="1" applyFont="1" applyFill="1" applyBorder="1" applyAlignment="1">
      <alignment horizontal="left" vertical="center" wrapText="1"/>
    </xf>
    <xf numFmtId="165" fontId="18" fillId="0" borderId="22" xfId="1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165" fontId="18" fillId="0" borderId="22" xfId="0" applyNumberFormat="1" applyFont="1" applyFill="1" applyBorder="1" applyAlignment="1">
      <alignment vertical="center" wrapText="1"/>
    </xf>
    <xf numFmtId="0" fontId="29" fillId="0" borderId="0" xfId="0" applyFont="1" applyFill="1"/>
    <xf numFmtId="165" fontId="24" fillId="0" borderId="22" xfId="1" applyNumberFormat="1" applyFont="1" applyFill="1" applyBorder="1" applyAlignment="1">
      <alignment horizontal="left" vertical="center" wrapText="1"/>
    </xf>
    <xf numFmtId="165" fontId="13" fillId="0" borderId="22" xfId="1" applyNumberFormat="1" applyFont="1" applyFill="1" applyBorder="1" applyAlignment="1">
      <alignment horizontal="center" vertical="center" wrapText="1"/>
    </xf>
    <xf numFmtId="164" fontId="13" fillId="0" borderId="22" xfId="1" applyNumberFormat="1" applyFont="1" applyFill="1" applyBorder="1" applyAlignment="1">
      <alignment horizontal="center" vertical="center" wrapText="1"/>
    </xf>
    <xf numFmtId="165" fontId="24" fillId="0" borderId="22" xfId="1" applyNumberFormat="1" applyFont="1" applyFill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vertical="center" wrapText="1"/>
    </xf>
    <xf numFmtId="165" fontId="18" fillId="0" borderId="19" xfId="0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horizontal="justify" vertical="center"/>
    </xf>
    <xf numFmtId="164" fontId="18" fillId="0" borderId="22" xfId="0" applyNumberFormat="1" applyFont="1" applyFill="1" applyBorder="1" applyAlignment="1">
      <alignment vertical="center" wrapText="1"/>
    </xf>
    <xf numFmtId="164" fontId="13" fillId="0" borderId="22" xfId="0" applyNumberFormat="1" applyFont="1" applyFill="1" applyBorder="1" applyAlignment="1">
      <alignment vertical="center" wrapText="1"/>
    </xf>
    <xf numFmtId="0" fontId="28" fillId="0" borderId="22" xfId="0" applyFont="1" applyFill="1" applyBorder="1" applyAlignment="1">
      <alignment horizontal="left" vertical="center" wrapText="1"/>
    </xf>
    <xf numFmtId="165" fontId="13" fillId="0" borderId="18" xfId="0" applyNumberFormat="1" applyFont="1" applyFill="1" applyBorder="1" applyAlignment="1">
      <alignment horizontal="left" vertical="center" wrapText="1"/>
    </xf>
    <xf numFmtId="2" fontId="13" fillId="0" borderId="18" xfId="0" applyNumberFormat="1" applyFont="1" applyFill="1" applyBorder="1" applyAlignment="1">
      <alignment horizontal="center" vertical="center"/>
    </xf>
    <xf numFmtId="2" fontId="18" fillId="0" borderId="2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0" borderId="22" xfId="0" applyNumberFormat="1" applyFont="1" applyFill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horizontal="center" vertical="center" wrapText="1"/>
    </xf>
    <xf numFmtId="168" fontId="18" fillId="0" borderId="22" xfId="0" applyNumberFormat="1" applyFont="1" applyFill="1" applyBorder="1" applyAlignment="1">
      <alignment horizontal="center" vertical="center" wrapText="1"/>
    </xf>
    <xf numFmtId="2" fontId="18" fillId="0" borderId="22" xfId="1" applyNumberFormat="1" applyFont="1" applyFill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vertical="center" wrapText="1"/>
    </xf>
    <xf numFmtId="2" fontId="18" fillId="0" borderId="22" xfId="0" applyNumberFormat="1" applyFont="1" applyFill="1" applyBorder="1" applyAlignment="1">
      <alignment vertical="center" wrapText="1"/>
    </xf>
    <xf numFmtId="0" fontId="18" fillId="0" borderId="0" xfId="0" applyFont="1" applyFill="1"/>
    <xf numFmtId="2" fontId="18" fillId="0" borderId="19" xfId="0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center" vertical="center" wrapText="1"/>
    </xf>
    <xf numFmtId="2" fontId="18" fillId="0" borderId="22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2" fontId="18" fillId="0" borderId="9" xfId="0" applyNumberFormat="1" applyFont="1" applyFill="1" applyBorder="1" applyAlignment="1">
      <alignment vertical="center" wrapText="1"/>
    </xf>
    <xf numFmtId="2" fontId="18" fillId="0" borderId="11" xfId="0" applyNumberFormat="1" applyFont="1" applyFill="1" applyBorder="1" applyAlignment="1">
      <alignment vertical="center" wrapText="1"/>
    </xf>
    <xf numFmtId="0" fontId="24" fillId="0" borderId="0" xfId="0" applyFont="1" applyFill="1"/>
    <xf numFmtId="2" fontId="13" fillId="0" borderId="19" xfId="0" applyNumberFormat="1" applyFont="1" applyFill="1" applyBorder="1" applyAlignment="1">
      <alignment horizontal="left" vertical="center" wrapText="1"/>
    </xf>
    <xf numFmtId="2" fontId="18" fillId="0" borderId="2" xfId="1" applyNumberFormat="1" applyFont="1" applyFill="1" applyBorder="1" applyAlignment="1">
      <alignment horizontal="left" vertical="center" wrapText="1"/>
    </xf>
    <xf numFmtId="2" fontId="13" fillId="0" borderId="22" xfId="1" applyNumberFormat="1" applyFont="1" applyFill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horizontal="left" vertical="center" wrapText="1"/>
    </xf>
    <xf numFmtId="2" fontId="18" fillId="0" borderId="22" xfId="1" applyNumberFormat="1" applyFont="1" applyFill="1" applyBorder="1" applyAlignment="1">
      <alignment horizontal="left" vertical="center" wrapText="1"/>
    </xf>
    <xf numFmtId="2" fontId="25" fillId="0" borderId="22" xfId="1" applyNumberFormat="1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vertical="center" wrapText="1"/>
    </xf>
    <xf numFmtId="2" fontId="18" fillId="0" borderId="22" xfId="0" applyNumberFormat="1" applyFont="1" applyFill="1" applyBorder="1" applyAlignment="1">
      <alignment horizontal="left" vertical="top" wrapText="1"/>
    </xf>
    <xf numFmtId="2" fontId="18" fillId="0" borderId="22" xfId="0" applyNumberFormat="1" applyFont="1" applyFill="1" applyBorder="1" applyAlignment="1">
      <alignment horizontal="left" vertical="center" wrapText="1"/>
    </xf>
    <xf numFmtId="2" fontId="13" fillId="0" borderId="22" xfId="0" applyNumberFormat="1" applyFont="1" applyFill="1" applyBorder="1" applyAlignment="1">
      <alignment horizontal="left" vertical="center" wrapText="1"/>
    </xf>
    <xf numFmtId="2" fontId="24" fillId="0" borderId="22" xfId="1" applyNumberFormat="1" applyFont="1" applyFill="1" applyBorder="1" applyAlignment="1">
      <alignment horizontal="left" vertical="center" wrapText="1"/>
    </xf>
    <xf numFmtId="2" fontId="24" fillId="0" borderId="22" xfId="1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vertical="center" wrapText="1"/>
    </xf>
    <xf numFmtId="2" fontId="13" fillId="0" borderId="11" xfId="0" applyNumberFormat="1" applyFont="1" applyFill="1" applyBorder="1" applyAlignment="1">
      <alignment horizontal="left" vertical="center" wrapText="1"/>
    </xf>
    <xf numFmtId="2" fontId="18" fillId="0" borderId="13" xfId="0" applyNumberFormat="1" applyFont="1" applyFill="1" applyBorder="1" applyAlignment="1">
      <alignment horizontal="left" vertical="center" wrapText="1"/>
    </xf>
    <xf numFmtId="2" fontId="18" fillId="0" borderId="23" xfId="0" applyNumberFormat="1" applyFont="1" applyFill="1" applyBorder="1" applyAlignment="1">
      <alignment horizontal="left" vertical="top" wrapText="1"/>
    </xf>
    <xf numFmtId="2" fontId="25" fillId="0" borderId="22" xfId="0" applyNumberFormat="1" applyFont="1" applyFill="1" applyBorder="1" applyAlignment="1">
      <alignment horizontal="center" vertical="center" wrapText="1"/>
    </xf>
    <xf numFmtId="2" fontId="18" fillId="8" borderId="22" xfId="0" applyNumberFormat="1" applyFont="1" applyFill="1" applyBorder="1" applyAlignment="1">
      <alignment vertical="center" wrapText="1"/>
    </xf>
    <xf numFmtId="2" fontId="25" fillId="0" borderId="22" xfId="0" applyNumberFormat="1" applyFont="1" applyFill="1" applyBorder="1" applyAlignment="1">
      <alignment horizontal="left" vertical="center" wrapText="1"/>
    </xf>
    <xf numFmtId="2" fontId="24" fillId="0" borderId="22" xfId="0" applyNumberFormat="1" applyFont="1" applyFill="1" applyBorder="1" applyAlignment="1">
      <alignment horizontal="left" vertical="center" wrapText="1"/>
    </xf>
    <xf numFmtId="2" fontId="24" fillId="0" borderId="22" xfId="0" applyNumberFormat="1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horizontal="center" vertical="top" wrapText="1"/>
    </xf>
    <xf numFmtId="2" fontId="18" fillId="0" borderId="9" xfId="0" applyNumberFormat="1" applyFont="1" applyFill="1" applyBorder="1" applyAlignment="1">
      <alignment horizontal="center" vertical="top" wrapText="1"/>
    </xf>
    <xf numFmtId="2" fontId="18" fillId="0" borderId="24" xfId="0" applyNumberFormat="1" applyFont="1" applyFill="1" applyBorder="1" applyAlignment="1">
      <alignment horizontal="center" vertical="top" wrapText="1"/>
    </xf>
    <xf numFmtId="2" fontId="18" fillId="0" borderId="11" xfId="0" applyNumberFormat="1" applyFont="1" applyFill="1" applyBorder="1" applyAlignment="1">
      <alignment horizontal="center" vertical="top" wrapText="1"/>
    </xf>
    <xf numFmtId="2" fontId="18" fillId="0" borderId="8" xfId="0" applyNumberFormat="1" applyFont="1" applyFill="1" applyBorder="1" applyAlignment="1">
      <alignment horizontal="center" vertical="top" wrapText="1"/>
    </xf>
    <xf numFmtId="2" fontId="18" fillId="0" borderId="7" xfId="0" applyNumberFormat="1" applyFont="1" applyFill="1" applyBorder="1" applyAlignment="1">
      <alignment horizontal="center" vertical="top" wrapText="1"/>
    </xf>
    <xf numFmtId="164" fontId="18" fillId="0" borderId="19" xfId="0" applyNumberFormat="1" applyFont="1" applyFill="1" applyBorder="1" applyAlignment="1">
      <alignment horizontal="left" vertical="center" wrapText="1"/>
    </xf>
    <xf numFmtId="164" fontId="18" fillId="0" borderId="24" xfId="0" applyNumberFormat="1" applyFont="1" applyFill="1" applyBorder="1" applyAlignment="1">
      <alignment horizontal="left" vertical="center" wrapText="1"/>
    </xf>
    <xf numFmtId="2" fontId="18" fillId="0" borderId="2" xfId="0" applyNumberFormat="1" applyFont="1" applyFill="1" applyBorder="1" applyAlignment="1">
      <alignment horizontal="center" vertical="top" wrapText="1"/>
    </xf>
    <xf numFmtId="2" fontId="13" fillId="0" borderId="19" xfId="0" applyNumberFormat="1" applyFont="1" applyFill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18" fillId="0" borderId="24" xfId="0" applyNumberFormat="1" applyFont="1" applyFill="1" applyBorder="1" applyAlignment="1">
      <alignment horizontal="center" vertical="center" wrapText="1"/>
    </xf>
    <xf numFmtId="2" fontId="18" fillId="0" borderId="19" xfId="0" applyNumberFormat="1" applyFont="1" applyFill="1" applyBorder="1" applyAlignment="1">
      <alignment horizontal="left" vertical="center" wrapText="1"/>
    </xf>
    <xf numFmtId="2" fontId="18" fillId="0" borderId="9" xfId="0" applyNumberFormat="1" applyFont="1" applyFill="1" applyBorder="1" applyAlignment="1">
      <alignment horizontal="left" vertical="center" wrapText="1"/>
    </xf>
    <xf numFmtId="2" fontId="18" fillId="0" borderId="24" xfId="0" applyNumberFormat="1" applyFont="1" applyFill="1" applyBorder="1" applyAlignment="1">
      <alignment horizontal="left" vertical="center" wrapText="1"/>
    </xf>
    <xf numFmtId="167" fontId="18" fillId="0" borderId="2" xfId="0" applyNumberFormat="1" applyFont="1" applyFill="1" applyBorder="1" applyAlignment="1">
      <alignment horizontal="left" vertical="center" wrapText="1"/>
    </xf>
    <xf numFmtId="2" fontId="18" fillId="0" borderId="22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Fill="1" applyBorder="1" applyAlignment="1">
      <alignment horizontal="left" vertical="center" wrapText="1"/>
    </xf>
    <xf numFmtId="2" fontId="18" fillId="0" borderId="19" xfId="2" applyNumberFormat="1" applyFont="1" applyFill="1" applyBorder="1" applyAlignment="1">
      <alignment horizontal="center" vertical="center" wrapText="1"/>
    </xf>
    <xf numFmtId="2" fontId="18" fillId="0" borderId="9" xfId="2" applyNumberFormat="1" applyFont="1" applyFill="1" applyBorder="1" applyAlignment="1">
      <alignment horizontal="center" vertical="center" wrapText="1"/>
    </xf>
    <xf numFmtId="2" fontId="18" fillId="0" borderId="24" xfId="2" applyNumberFormat="1" applyFont="1" applyFill="1" applyBorder="1" applyAlignment="1">
      <alignment horizontal="center" vertical="center" wrapText="1"/>
    </xf>
    <xf numFmtId="167" fontId="18" fillId="0" borderId="19" xfId="0" applyNumberFormat="1" applyFont="1" applyFill="1" applyBorder="1" applyAlignment="1">
      <alignment vertical="center" wrapText="1"/>
    </xf>
    <xf numFmtId="167" fontId="18" fillId="0" borderId="24" xfId="0" applyNumberFormat="1" applyFont="1" applyFill="1" applyBorder="1" applyAlignment="1">
      <alignment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0" borderId="22" xfId="2" applyNumberFormat="1" applyFont="1" applyFill="1" applyBorder="1" applyAlignment="1">
      <alignment horizontal="center" vertical="center" wrapText="1"/>
    </xf>
    <xf numFmtId="167" fontId="18" fillId="0" borderId="9" xfId="0" applyNumberFormat="1" applyFont="1" applyFill="1" applyBorder="1" applyAlignment="1">
      <alignment vertical="center" wrapText="1"/>
    </xf>
    <xf numFmtId="165" fontId="18" fillId="0" borderId="19" xfId="0" applyNumberFormat="1" applyFont="1" applyFill="1" applyBorder="1" applyAlignment="1">
      <alignment horizontal="left" vertical="center" wrapText="1"/>
    </xf>
    <xf numFmtId="165" fontId="18" fillId="0" borderId="24" xfId="0" applyNumberFormat="1" applyFont="1" applyFill="1" applyBorder="1" applyAlignment="1">
      <alignment horizontal="left" vertical="center" wrapText="1"/>
    </xf>
    <xf numFmtId="165" fontId="18" fillId="0" borderId="19" xfId="0" applyNumberFormat="1" applyFont="1" applyFill="1" applyBorder="1" applyAlignment="1">
      <alignment horizontal="center" vertical="center" wrapText="1"/>
    </xf>
    <xf numFmtId="165" fontId="18" fillId="0" borderId="9" xfId="0" applyNumberFormat="1" applyFont="1" applyFill="1" applyBorder="1" applyAlignment="1">
      <alignment horizontal="center" vertical="center" wrapText="1"/>
    </xf>
    <xf numFmtId="165" fontId="18" fillId="0" borderId="24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20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left" vertical="top" wrapText="1"/>
    </xf>
    <xf numFmtId="165" fontId="18" fillId="0" borderId="16" xfId="0" applyNumberFormat="1" applyFont="1" applyFill="1" applyBorder="1" applyAlignment="1">
      <alignment horizontal="left" vertical="top" wrapText="1"/>
    </xf>
    <xf numFmtId="2" fontId="13" fillId="0" borderId="10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horizontal="left" vertical="center" wrapText="1"/>
    </xf>
    <xf numFmtId="2" fontId="13" fillId="0" borderId="24" xfId="0" applyNumberFormat="1" applyFont="1" applyFill="1" applyBorder="1" applyAlignment="1">
      <alignment horizontal="left" vertical="center" wrapText="1"/>
    </xf>
    <xf numFmtId="167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67" fontId="18" fillId="0" borderId="3" xfId="0" applyNumberFormat="1" applyFont="1" applyFill="1" applyBorder="1" applyAlignment="1">
      <alignment horizontal="left" vertical="center" wrapText="1"/>
    </xf>
    <xf numFmtId="167" fontId="18" fillId="0" borderId="9" xfId="0" applyNumberFormat="1" applyFont="1" applyFill="1" applyBorder="1" applyAlignment="1">
      <alignment horizontal="left" vertical="center" wrapText="1"/>
    </xf>
    <xf numFmtId="165" fontId="13" fillId="0" borderId="19" xfId="0" applyNumberFormat="1" applyFont="1" applyFill="1" applyBorder="1" applyAlignment="1">
      <alignment horizontal="left" vertical="center" wrapText="1"/>
    </xf>
    <xf numFmtId="165" fontId="13" fillId="0" borderId="24" xfId="0" applyNumberFormat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right" vertical="center" wrapText="1"/>
    </xf>
    <xf numFmtId="167" fontId="18" fillId="0" borderId="11" xfId="1" applyNumberFormat="1" applyFont="1" applyFill="1" applyBorder="1" applyAlignment="1">
      <alignment horizontal="center" vertical="center" wrapText="1"/>
    </xf>
    <xf numFmtId="167" fontId="18" fillId="0" borderId="21" xfId="1" applyNumberFormat="1" applyFont="1" applyFill="1" applyBorder="1" applyAlignment="1">
      <alignment horizontal="center" vertical="center" wrapText="1"/>
    </xf>
    <xf numFmtId="167" fontId="18" fillId="0" borderId="14" xfId="1" applyNumberFormat="1" applyFont="1" applyFill="1" applyBorder="1" applyAlignment="1">
      <alignment horizontal="center" vertical="center" wrapText="1"/>
    </xf>
    <xf numFmtId="167" fontId="18" fillId="0" borderId="8" xfId="1" applyNumberFormat="1" applyFont="1" applyFill="1" applyBorder="1" applyAlignment="1">
      <alignment horizontal="center" vertical="center" wrapText="1"/>
    </xf>
    <xf numFmtId="167" fontId="18" fillId="0" borderId="0" xfId="1" applyNumberFormat="1" applyFont="1" applyFill="1" applyBorder="1" applyAlignment="1">
      <alignment horizontal="center" vertical="center" wrapText="1"/>
    </xf>
    <xf numFmtId="167" fontId="18" fillId="0" borderId="12" xfId="1" applyNumberFormat="1" applyFont="1" applyFill="1" applyBorder="1" applyAlignment="1">
      <alignment horizontal="center" vertical="center" wrapText="1"/>
    </xf>
    <xf numFmtId="167" fontId="18" fillId="0" borderId="7" xfId="1" applyNumberFormat="1" applyFont="1" applyFill="1" applyBorder="1" applyAlignment="1">
      <alignment horizontal="center" vertical="center" wrapText="1"/>
    </xf>
    <xf numFmtId="167" fontId="18" fillId="0" borderId="1" xfId="1" applyNumberFormat="1" applyFont="1" applyFill="1" applyBorder="1" applyAlignment="1">
      <alignment horizontal="center" vertical="center" wrapText="1"/>
    </xf>
    <xf numFmtId="167" fontId="18" fillId="0" borderId="25" xfId="1" applyNumberFormat="1" applyFont="1" applyFill="1" applyBorder="1" applyAlignment="1">
      <alignment horizontal="center" vertical="center" wrapText="1"/>
    </xf>
    <xf numFmtId="166" fontId="1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2" fontId="18" fillId="0" borderId="22" xfId="0" applyNumberFormat="1" applyFont="1" applyFill="1" applyBorder="1" applyAlignment="1">
      <alignment horizontal="left" vertical="top" wrapText="1"/>
    </xf>
    <xf numFmtId="167" fontId="18" fillId="0" borderId="2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D02BD2"/>
      <rgbColor rgb="FF00FFFF"/>
      <rgbColor rgb="FFCC0000"/>
      <rgbColor rgb="FF006600"/>
      <rgbColor rgb="FF000080"/>
      <rgbColor rgb="FF996600"/>
      <rgbColor rgb="FF800080"/>
      <rgbColor rgb="FF008080"/>
      <rgbColor rgb="FFB9CDE5"/>
      <rgbColor rgb="FF808080"/>
      <rgbColor rgb="FFDDDDDD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3399"/>
      <rgbColor rgb="FFD2D02B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2F2F2"/>
      <rgbColor rgb="FFD9D9D9"/>
      <rgbColor rgb="FFFF99CC"/>
      <rgbColor rgb="FFFFCCCC"/>
      <rgbColor rgb="FFFFCC99"/>
      <rgbColor rgb="FF007FFF"/>
      <rgbColor rgb="FF2BD22B"/>
      <rgbColor rgb="FF99CC00"/>
      <rgbColor rgb="FFFFCC00"/>
      <rgbColor rgb="FFD27E2B"/>
      <rgbColor rgb="FFFF7F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08"/>
  <sheetViews>
    <sheetView view="pageBreakPreview" zoomScale="50" zoomScaleNormal="60" zoomScalePageLayoutView="50" workbookViewId="0"/>
  </sheetViews>
  <sheetFormatPr defaultRowHeight="15" x14ac:dyDescent="0.25"/>
  <cols>
    <col min="1" max="1" width="48.42578125" style="1" customWidth="1"/>
    <col min="2" max="2" width="16.5703125" style="2" customWidth="1"/>
    <col min="3" max="3" width="11.85546875" style="2" customWidth="1"/>
    <col min="4" max="5" width="10.7109375" style="3" customWidth="1"/>
    <col min="6" max="6" width="11.42578125" style="3"/>
    <col min="7" max="7" width="12.140625" style="3" customWidth="1"/>
    <col min="8" max="8" width="13.140625" style="3" customWidth="1"/>
    <col min="9" max="9" width="10.42578125" style="3" customWidth="1"/>
    <col min="10" max="10" width="10" style="3" customWidth="1"/>
    <col min="11" max="11" width="11.7109375" style="3" customWidth="1"/>
    <col min="12" max="12" width="10.7109375" style="3" customWidth="1"/>
    <col min="13" max="13" width="10.42578125" style="3" customWidth="1"/>
    <col min="14" max="14" width="57.42578125" style="4" customWidth="1"/>
    <col min="15" max="15" width="9.5703125" style="3" customWidth="1"/>
    <col min="16" max="16" width="12" style="5" customWidth="1"/>
    <col min="17" max="17" width="7.140625" customWidth="1"/>
    <col min="18" max="18" width="7.7109375" customWidth="1"/>
    <col min="19" max="19" width="8.42578125" hidden="1" customWidth="1"/>
    <col min="20" max="20" width="37.7109375" customWidth="1"/>
    <col min="21" max="21" width="6.5703125" style="6" customWidth="1"/>
    <col min="22" max="33" width="8.85546875" style="6" customWidth="1"/>
    <col min="34" max="1025" width="8.7109375" customWidth="1"/>
  </cols>
  <sheetData>
    <row r="1" spans="1:33" ht="39" customHeight="1" x14ac:dyDescent="0.2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</row>
    <row r="2" spans="1:33" ht="35.25" customHeight="1" x14ac:dyDescent="0.25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</row>
    <row r="3" spans="1:33" ht="34.5" customHeight="1" x14ac:dyDescent="0.25">
      <c r="A3" s="255" t="s">
        <v>2</v>
      </c>
      <c r="B3" s="263" t="s">
        <v>3</v>
      </c>
      <c r="C3" s="263" t="s">
        <v>4</v>
      </c>
      <c r="D3" s="263"/>
      <c r="E3" s="264" t="s">
        <v>5</v>
      </c>
      <c r="F3" s="264"/>
      <c r="G3" s="264"/>
      <c r="H3" s="264"/>
      <c r="I3" s="264"/>
      <c r="J3" s="264"/>
      <c r="K3" s="264"/>
      <c r="L3" s="264"/>
      <c r="M3" s="264"/>
      <c r="N3" s="263" t="s">
        <v>6</v>
      </c>
      <c r="O3" s="263"/>
      <c r="P3" s="263"/>
      <c r="Q3" s="263"/>
      <c r="R3" s="263"/>
      <c r="S3" s="263"/>
      <c r="T3" s="263"/>
    </row>
    <row r="4" spans="1:33" ht="34.5" customHeight="1" x14ac:dyDescent="0.25">
      <c r="A4" s="255"/>
      <c r="B4" s="263"/>
      <c r="C4" s="263"/>
      <c r="D4" s="263"/>
      <c r="E4" s="263" t="s">
        <v>7</v>
      </c>
      <c r="F4" s="263"/>
      <c r="G4" s="263" t="s">
        <v>8</v>
      </c>
      <c r="H4" s="263"/>
      <c r="I4" s="263" t="s">
        <v>9</v>
      </c>
      <c r="J4" s="263"/>
      <c r="K4" s="263" t="s">
        <v>10</v>
      </c>
      <c r="L4" s="263" t="s">
        <v>11</v>
      </c>
      <c r="M4" s="263"/>
      <c r="N4" s="8"/>
      <c r="O4" s="8"/>
      <c r="P4" s="7"/>
      <c r="Q4" s="8"/>
      <c r="R4" s="8"/>
      <c r="S4" s="8"/>
      <c r="T4" s="8"/>
    </row>
    <row r="5" spans="1:33" ht="149.25" customHeight="1" x14ac:dyDescent="0.25">
      <c r="A5" s="255"/>
      <c r="B5" s="263"/>
      <c r="C5" s="8" t="s">
        <v>12</v>
      </c>
      <c r="D5" s="8" t="s">
        <v>13</v>
      </c>
      <c r="E5" s="8" t="s">
        <v>12</v>
      </c>
      <c r="F5" s="8" t="s">
        <v>13</v>
      </c>
      <c r="G5" s="8" t="s">
        <v>12</v>
      </c>
      <c r="H5" s="8" t="s">
        <v>13</v>
      </c>
      <c r="I5" s="8" t="s">
        <v>12</v>
      </c>
      <c r="J5" s="8" t="s">
        <v>13</v>
      </c>
      <c r="K5" s="263"/>
      <c r="L5" s="8" t="s">
        <v>12</v>
      </c>
      <c r="M5" s="8" t="s">
        <v>13</v>
      </c>
      <c r="N5" s="8" t="s">
        <v>14</v>
      </c>
      <c r="O5" s="8" t="s">
        <v>15</v>
      </c>
      <c r="P5" s="7" t="s">
        <v>16</v>
      </c>
      <c r="Q5" s="8" t="s">
        <v>17</v>
      </c>
      <c r="R5" s="8" t="s">
        <v>18</v>
      </c>
      <c r="S5" s="8"/>
      <c r="T5" s="8" t="s">
        <v>19</v>
      </c>
    </row>
    <row r="6" spans="1:33" ht="67.5" customHeight="1" x14ac:dyDescent="0.25">
      <c r="A6" s="9" t="s">
        <v>20</v>
      </c>
      <c r="B6" s="10">
        <f t="shared" ref="B6:M6" si="0">B12+B42+B59+B87+B92</f>
        <v>1228145.2101</v>
      </c>
      <c r="C6" s="11">
        <f t="shared" si="0"/>
        <v>977533.80070000002</v>
      </c>
      <c r="D6" s="11">
        <f t="shared" si="0"/>
        <v>983435.45782000001</v>
      </c>
      <c r="E6" s="11">
        <f t="shared" si="0"/>
        <v>511346.95100000006</v>
      </c>
      <c r="F6" s="11">
        <f t="shared" si="0"/>
        <v>510824.93862000003</v>
      </c>
      <c r="G6" s="11">
        <f t="shared" si="0"/>
        <v>349637.34969999996</v>
      </c>
      <c r="H6" s="11">
        <f t="shared" si="0"/>
        <v>355215.9192</v>
      </c>
      <c r="I6" s="11">
        <f t="shared" si="0"/>
        <v>3939.6000000000004</v>
      </c>
      <c r="J6" s="11">
        <f t="shared" si="0"/>
        <v>4784.7</v>
      </c>
      <c r="K6" s="11">
        <f t="shared" si="0"/>
        <v>112609.9</v>
      </c>
      <c r="L6" s="11">
        <f t="shared" si="0"/>
        <v>0</v>
      </c>
      <c r="M6" s="11">
        <f t="shared" si="0"/>
        <v>0</v>
      </c>
      <c r="N6" s="12"/>
      <c r="O6" s="12"/>
      <c r="P6" s="13"/>
      <c r="Q6" s="12"/>
      <c r="R6" s="12"/>
      <c r="S6" s="12"/>
      <c r="T6" s="14"/>
    </row>
    <row r="7" spans="1:33" ht="23.25" customHeight="1" x14ac:dyDescent="0.25">
      <c r="A7" s="249" t="s">
        <v>21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</row>
    <row r="8" spans="1:33" ht="120.75" customHeight="1" x14ac:dyDescent="0.25">
      <c r="A8" s="15" t="s">
        <v>22</v>
      </c>
      <c r="B8" s="16">
        <f t="shared" ref="B8:M8" si="1">B9</f>
        <v>255542.34</v>
      </c>
      <c r="C8" s="16">
        <f t="shared" si="1"/>
        <v>120473.88799999999</v>
      </c>
      <c r="D8" s="16">
        <f t="shared" si="1"/>
        <v>126563.21799999999</v>
      </c>
      <c r="E8" s="16">
        <f t="shared" si="1"/>
        <v>64418.983</v>
      </c>
      <c r="F8" s="16">
        <f t="shared" si="1"/>
        <v>63959.983</v>
      </c>
      <c r="G8" s="16">
        <f t="shared" si="1"/>
        <v>52115.305</v>
      </c>
      <c r="H8" s="16">
        <f t="shared" si="1"/>
        <v>57818.535000000003</v>
      </c>
      <c r="I8" s="16">
        <f t="shared" si="1"/>
        <v>3939.6000000000004</v>
      </c>
      <c r="J8" s="16">
        <f t="shared" si="1"/>
        <v>4784.7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7" t="s">
        <v>23</v>
      </c>
      <c r="O8" s="7" t="s">
        <v>24</v>
      </c>
      <c r="P8" s="7">
        <v>4.2</v>
      </c>
      <c r="Q8" s="7">
        <v>4.3</v>
      </c>
      <c r="R8" s="18">
        <v>4.3</v>
      </c>
      <c r="S8" s="19"/>
      <c r="T8" s="18" t="s">
        <v>25</v>
      </c>
      <c r="U8" s="20">
        <v>1</v>
      </c>
    </row>
    <row r="9" spans="1:33" ht="122.25" customHeight="1" x14ac:dyDescent="0.25">
      <c r="A9" s="259" t="s">
        <v>26</v>
      </c>
      <c r="B9" s="257">
        <f t="shared" ref="B9:M9" si="2">B12</f>
        <v>255542.34</v>
      </c>
      <c r="C9" s="257">
        <f t="shared" si="2"/>
        <v>120473.88799999999</v>
      </c>
      <c r="D9" s="257">
        <f t="shared" si="2"/>
        <v>126563.21799999999</v>
      </c>
      <c r="E9" s="257">
        <f t="shared" si="2"/>
        <v>64418.983</v>
      </c>
      <c r="F9" s="257">
        <f t="shared" si="2"/>
        <v>63959.983</v>
      </c>
      <c r="G9" s="257">
        <f t="shared" si="2"/>
        <v>52115.305</v>
      </c>
      <c r="H9" s="257">
        <f t="shared" si="2"/>
        <v>57818.535000000003</v>
      </c>
      <c r="I9" s="257">
        <f t="shared" si="2"/>
        <v>3939.6000000000004</v>
      </c>
      <c r="J9" s="257">
        <f t="shared" si="2"/>
        <v>4784.7</v>
      </c>
      <c r="K9" s="257">
        <f t="shared" si="2"/>
        <v>0</v>
      </c>
      <c r="L9" s="257">
        <f t="shared" si="2"/>
        <v>0</v>
      </c>
      <c r="M9" s="257">
        <f t="shared" si="2"/>
        <v>0</v>
      </c>
      <c r="N9" s="17" t="s">
        <v>27</v>
      </c>
      <c r="O9" s="7" t="s">
        <v>24</v>
      </c>
      <c r="P9" s="17">
        <v>1.24</v>
      </c>
      <c r="Q9" s="17">
        <v>1.8</v>
      </c>
      <c r="R9" s="17">
        <v>1.8</v>
      </c>
      <c r="S9" s="22">
        <f>R9-Q9</f>
        <v>0</v>
      </c>
      <c r="T9" s="7"/>
      <c r="U9" s="20">
        <f>U8+1</f>
        <v>2</v>
      </c>
    </row>
    <row r="10" spans="1:33" ht="65.25" hidden="1" customHeight="1" x14ac:dyDescent="0.25">
      <c r="A10" s="259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17" t="s">
        <v>28</v>
      </c>
      <c r="O10" s="7" t="s">
        <v>24</v>
      </c>
      <c r="P10" s="17">
        <v>0</v>
      </c>
      <c r="Q10" s="17">
        <v>0</v>
      </c>
      <c r="R10" s="17">
        <v>0</v>
      </c>
      <c r="S10" s="7">
        <f>R10-Q10</f>
        <v>0</v>
      </c>
      <c r="T10" s="7"/>
      <c r="U10" s="20"/>
    </row>
    <row r="11" spans="1:33" ht="26.25" customHeight="1" x14ac:dyDescent="0.25">
      <c r="A11" s="249" t="s">
        <v>29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</row>
    <row r="12" spans="1:33" s="26" customFormat="1" ht="129" customHeight="1" x14ac:dyDescent="0.25">
      <c r="A12" s="15" t="s">
        <v>30</v>
      </c>
      <c r="B12" s="23">
        <f t="shared" ref="B12:M12" si="3">B13+B17</f>
        <v>255542.34</v>
      </c>
      <c r="C12" s="23">
        <f t="shared" si="3"/>
        <v>120473.88799999999</v>
      </c>
      <c r="D12" s="23">
        <f t="shared" si="3"/>
        <v>126563.21799999999</v>
      </c>
      <c r="E12" s="23">
        <f t="shared" si="3"/>
        <v>64418.983</v>
      </c>
      <c r="F12" s="23">
        <f t="shared" si="3"/>
        <v>63959.983</v>
      </c>
      <c r="G12" s="23">
        <f t="shared" si="3"/>
        <v>52115.305</v>
      </c>
      <c r="H12" s="23">
        <f t="shared" si="3"/>
        <v>57818.535000000003</v>
      </c>
      <c r="I12" s="23">
        <f t="shared" si="3"/>
        <v>3939.6000000000004</v>
      </c>
      <c r="J12" s="23">
        <f t="shared" si="3"/>
        <v>4784.7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17" t="s">
        <v>31</v>
      </c>
      <c r="O12" s="7" t="s">
        <v>24</v>
      </c>
      <c r="P12" s="17">
        <v>1.24</v>
      </c>
      <c r="Q12" s="17">
        <v>1.8</v>
      </c>
      <c r="R12" s="17">
        <v>1.8</v>
      </c>
      <c r="S12" s="24">
        <f>R12-Q12</f>
        <v>0</v>
      </c>
      <c r="T12" s="7"/>
      <c r="U12" s="2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6" customFormat="1" ht="62.25" customHeight="1" x14ac:dyDescent="0.25">
      <c r="A13" s="250" t="s">
        <v>32</v>
      </c>
      <c r="B13" s="257">
        <f t="shared" ref="B13:M13" si="4">B15+B16</f>
        <v>45081</v>
      </c>
      <c r="C13" s="257">
        <f t="shared" si="4"/>
        <v>45081</v>
      </c>
      <c r="D13" s="257">
        <f t="shared" si="4"/>
        <v>45081</v>
      </c>
      <c r="E13" s="257">
        <f t="shared" si="4"/>
        <v>19601</v>
      </c>
      <c r="F13" s="257">
        <f t="shared" si="4"/>
        <v>19601</v>
      </c>
      <c r="G13" s="257">
        <f t="shared" si="4"/>
        <v>25480</v>
      </c>
      <c r="H13" s="257">
        <f t="shared" si="4"/>
        <v>25480</v>
      </c>
      <c r="I13" s="257">
        <f t="shared" si="4"/>
        <v>0</v>
      </c>
      <c r="J13" s="257">
        <f t="shared" si="4"/>
        <v>0</v>
      </c>
      <c r="K13" s="257">
        <f t="shared" si="4"/>
        <v>0</v>
      </c>
      <c r="L13" s="257">
        <f t="shared" si="4"/>
        <v>0</v>
      </c>
      <c r="M13" s="257">
        <f t="shared" si="4"/>
        <v>0</v>
      </c>
      <c r="N13" s="7" t="s">
        <v>33</v>
      </c>
      <c r="O13" s="7" t="s">
        <v>34</v>
      </c>
      <c r="P13" s="17">
        <v>1.74</v>
      </c>
      <c r="Q13" s="17">
        <v>1.83</v>
      </c>
      <c r="R13" s="17">
        <v>2.1</v>
      </c>
      <c r="S13" s="24">
        <f>R13-Q13</f>
        <v>0.27</v>
      </c>
      <c r="T13" s="7"/>
      <c r="U13" s="25">
        <v>3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6" customFormat="1" ht="38.25" customHeight="1" x14ac:dyDescent="0.25">
      <c r="A14" s="250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17" t="s">
        <v>35</v>
      </c>
      <c r="O14" s="17" t="s">
        <v>36</v>
      </c>
      <c r="P14" s="17">
        <v>0.98</v>
      </c>
      <c r="Q14" s="17">
        <v>3.27</v>
      </c>
      <c r="R14" s="7">
        <v>7.9</v>
      </c>
      <c r="S14" s="22">
        <f>R14/Q14*100</f>
        <v>241.59021406727828</v>
      </c>
      <c r="T14" s="255" t="s">
        <v>37</v>
      </c>
      <c r="U14" s="25">
        <v>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6" customFormat="1" ht="60.75" customHeight="1" x14ac:dyDescent="0.25">
      <c r="A15" s="15" t="s">
        <v>38</v>
      </c>
      <c r="B15" s="7">
        <v>13524</v>
      </c>
      <c r="C15" s="16">
        <f>E15+G15+I15+K15+L15</f>
        <v>13524</v>
      </c>
      <c r="D15" s="16">
        <f>F15+H15+J15+K15+M15</f>
        <v>13524</v>
      </c>
      <c r="E15" s="17">
        <v>5880</v>
      </c>
      <c r="F15" s="17">
        <v>5880</v>
      </c>
      <c r="G15" s="17">
        <v>7644</v>
      </c>
      <c r="H15" s="17">
        <v>7644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39</v>
      </c>
      <c r="O15" s="17" t="s">
        <v>40</v>
      </c>
      <c r="P15" s="17">
        <v>0.54</v>
      </c>
      <c r="Q15" s="17">
        <v>0.98</v>
      </c>
      <c r="R15" s="7">
        <v>3.8</v>
      </c>
      <c r="S15" s="22">
        <f>R15/Q15*100</f>
        <v>387.75510204081633</v>
      </c>
      <c r="T15" s="255"/>
      <c r="U15" s="25">
        <v>5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6" customFormat="1" ht="57" customHeight="1" x14ac:dyDescent="0.25">
      <c r="A16" s="15" t="s">
        <v>41</v>
      </c>
      <c r="B16" s="7">
        <v>31557</v>
      </c>
      <c r="C16" s="16">
        <f>E16+G16+I16+K16+L16</f>
        <v>31557</v>
      </c>
      <c r="D16" s="16">
        <f>F16+H16+J16+K16+M16</f>
        <v>31557</v>
      </c>
      <c r="E16" s="17">
        <v>13721</v>
      </c>
      <c r="F16" s="17">
        <v>13721</v>
      </c>
      <c r="G16" s="17">
        <v>17836</v>
      </c>
      <c r="H16" s="17">
        <v>17836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 t="s">
        <v>42</v>
      </c>
      <c r="O16" s="17" t="s">
        <v>43</v>
      </c>
      <c r="P16" s="17">
        <v>0.44</v>
      </c>
      <c r="Q16" s="17">
        <v>2.29</v>
      </c>
      <c r="R16" s="7">
        <v>4.0999999999999996</v>
      </c>
      <c r="S16" s="22">
        <f>R16/Q16*100</f>
        <v>179.03930131004364</v>
      </c>
      <c r="T16" s="255"/>
      <c r="U16" s="25">
        <v>6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6" customFormat="1" ht="189.75" customHeight="1" x14ac:dyDescent="0.25">
      <c r="A17" s="15" t="s">
        <v>44</v>
      </c>
      <c r="B17" s="16">
        <f t="shared" ref="B17:M17" si="5">B18+B27+B30+B32+B33</f>
        <v>210461.34</v>
      </c>
      <c r="C17" s="16">
        <f t="shared" si="5"/>
        <v>75392.887999999992</v>
      </c>
      <c r="D17" s="16">
        <f t="shared" si="5"/>
        <v>81482.217999999993</v>
      </c>
      <c r="E17" s="16">
        <f t="shared" si="5"/>
        <v>44817.983</v>
      </c>
      <c r="F17" s="16">
        <f t="shared" si="5"/>
        <v>44358.983</v>
      </c>
      <c r="G17" s="16">
        <f t="shared" si="5"/>
        <v>26635.305</v>
      </c>
      <c r="H17" s="16">
        <f t="shared" si="5"/>
        <v>32338.535</v>
      </c>
      <c r="I17" s="16">
        <f t="shared" si="5"/>
        <v>3939.6000000000004</v>
      </c>
      <c r="J17" s="16">
        <f t="shared" si="5"/>
        <v>4784.7</v>
      </c>
      <c r="K17" s="16">
        <f t="shared" si="5"/>
        <v>0</v>
      </c>
      <c r="L17" s="16">
        <f t="shared" si="5"/>
        <v>0</v>
      </c>
      <c r="M17" s="16">
        <f t="shared" si="5"/>
        <v>0</v>
      </c>
      <c r="N17" s="17" t="s">
        <v>45</v>
      </c>
      <c r="O17" s="7" t="s">
        <v>24</v>
      </c>
      <c r="P17" s="17">
        <v>0.86</v>
      </c>
      <c r="Q17" s="17">
        <v>2.29</v>
      </c>
      <c r="R17" s="17">
        <v>2.9</v>
      </c>
      <c r="S17" s="24">
        <f>R17-Q17</f>
        <v>0.60999999999999988</v>
      </c>
      <c r="T17" s="17"/>
      <c r="U17" s="25">
        <v>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6" customFormat="1" ht="50.25" customHeight="1" x14ac:dyDescent="0.25">
      <c r="A18" s="15" t="s">
        <v>46</v>
      </c>
      <c r="B18" s="16">
        <f t="shared" ref="B18:M18" si="6">B20+B22+B23+B24+B25+B26</f>
        <v>37023.29</v>
      </c>
      <c r="C18" s="16">
        <f t="shared" si="6"/>
        <v>17033.3416</v>
      </c>
      <c r="D18" s="16">
        <f t="shared" si="6"/>
        <v>17033.3416</v>
      </c>
      <c r="E18" s="16">
        <f t="shared" si="6"/>
        <v>15090.003000000001</v>
      </c>
      <c r="F18" s="16">
        <f t="shared" si="6"/>
        <v>15090.003000000001</v>
      </c>
      <c r="G18" s="16">
        <f t="shared" si="6"/>
        <v>1943.3386</v>
      </c>
      <c r="H18" s="16">
        <f t="shared" si="6"/>
        <v>1943.3386</v>
      </c>
      <c r="I18" s="16">
        <f t="shared" si="6"/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7" t="s">
        <v>47</v>
      </c>
      <c r="O18" s="7" t="s">
        <v>24</v>
      </c>
      <c r="P18" s="17">
        <v>55.2</v>
      </c>
      <c r="Q18" s="17">
        <v>55.4</v>
      </c>
      <c r="R18" s="17">
        <v>55.7</v>
      </c>
      <c r="S18" s="24">
        <f>R18-Q18</f>
        <v>0.30000000000000426</v>
      </c>
      <c r="T18" s="27"/>
      <c r="U18" s="25">
        <v>8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30" customFormat="1" ht="80.25" hidden="1" customHeight="1" x14ac:dyDescent="0.25">
      <c r="A19" s="28" t="s">
        <v>48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49</v>
      </c>
      <c r="O19" s="29" t="s">
        <v>50</v>
      </c>
      <c r="P19" s="29">
        <v>0</v>
      </c>
      <c r="Q19" s="29">
        <v>0</v>
      </c>
      <c r="R19" s="29">
        <v>0</v>
      </c>
      <c r="S19" s="29"/>
      <c r="T19" s="29"/>
    </row>
    <row r="20" spans="1:33" s="26" customFormat="1" ht="102.75" customHeight="1" x14ac:dyDescent="0.25">
      <c r="A20" s="15" t="s">
        <v>51</v>
      </c>
      <c r="B20" s="17">
        <v>13480.35</v>
      </c>
      <c r="C20" s="16">
        <f t="shared" ref="C20:C26" si="7">E20+G20+I20+K20+L20</f>
        <v>5533.8029999999999</v>
      </c>
      <c r="D20" s="16">
        <f t="shared" ref="D20:D26" si="8">F20+H20+J20+K20+M20</f>
        <v>5533.8029999999999</v>
      </c>
      <c r="E20" s="17">
        <v>5533.8029999999999</v>
      </c>
      <c r="F20" s="17">
        <v>5533.8029999999999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 t="s">
        <v>49</v>
      </c>
      <c r="O20" s="17" t="s">
        <v>50</v>
      </c>
      <c r="P20" s="17">
        <v>0</v>
      </c>
      <c r="Q20" s="17">
        <v>0</v>
      </c>
      <c r="R20" s="17">
        <v>0</v>
      </c>
      <c r="S20" s="17" t="s">
        <v>52</v>
      </c>
      <c r="T20" s="1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30" customFormat="1" ht="102.75" hidden="1" customHeight="1" x14ac:dyDescent="0.25">
      <c r="A21" s="28" t="s">
        <v>53</v>
      </c>
      <c r="B21" s="29" t="s">
        <v>54</v>
      </c>
      <c r="C21" s="16">
        <f t="shared" si="7"/>
        <v>0</v>
      </c>
      <c r="D21" s="16">
        <f t="shared" si="8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 t="s">
        <v>49</v>
      </c>
      <c r="O21" s="29" t="s">
        <v>50</v>
      </c>
      <c r="P21" s="29"/>
      <c r="Q21" s="31">
        <v>0</v>
      </c>
      <c r="R21" s="32">
        <v>0</v>
      </c>
      <c r="S21" s="32"/>
      <c r="T21" s="32"/>
    </row>
    <row r="22" spans="1:33" s="26" customFormat="1" ht="86.25" customHeight="1" x14ac:dyDescent="0.25">
      <c r="A22" s="15" t="s">
        <v>55</v>
      </c>
      <c r="B22" s="17">
        <v>1284.9000000000001</v>
      </c>
      <c r="C22" s="16">
        <f t="shared" si="7"/>
        <v>0</v>
      </c>
      <c r="D22" s="16">
        <f t="shared" si="8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49</v>
      </c>
      <c r="O22" s="17" t="s">
        <v>50</v>
      </c>
      <c r="P22" s="17"/>
      <c r="Q22" s="17">
        <v>0</v>
      </c>
      <c r="R22" s="17">
        <v>0</v>
      </c>
      <c r="S22" s="17" t="s">
        <v>52</v>
      </c>
      <c r="T22" s="17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6" customFormat="1" ht="75.75" customHeight="1" x14ac:dyDescent="0.25">
      <c r="A23" s="15" t="s">
        <v>56</v>
      </c>
      <c r="B23" s="17">
        <v>10862.71</v>
      </c>
      <c r="C23" s="16">
        <f t="shared" si="7"/>
        <v>6455.0385999999999</v>
      </c>
      <c r="D23" s="16">
        <f t="shared" si="8"/>
        <v>6455.0385999999999</v>
      </c>
      <c r="E23" s="17">
        <v>4511.7</v>
      </c>
      <c r="F23" s="17">
        <v>4511.7</v>
      </c>
      <c r="G23" s="17">
        <v>1943.3386</v>
      </c>
      <c r="H23" s="17">
        <v>1943.3386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 t="s">
        <v>49</v>
      </c>
      <c r="O23" s="17" t="s">
        <v>50</v>
      </c>
      <c r="P23" s="17"/>
      <c r="Q23" s="17">
        <v>15.73</v>
      </c>
      <c r="R23" s="17">
        <v>0</v>
      </c>
      <c r="S23" s="24">
        <f>R23/Q23*100</f>
        <v>0</v>
      </c>
      <c r="T23" s="7" t="s">
        <v>57</v>
      </c>
      <c r="U23" s="25">
        <v>9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6" customFormat="1" ht="84.75" customHeight="1" x14ac:dyDescent="0.25">
      <c r="A24" s="15" t="s">
        <v>58</v>
      </c>
      <c r="B24" s="17">
        <v>2321.4</v>
      </c>
      <c r="C24" s="16">
        <f t="shared" si="7"/>
        <v>0</v>
      </c>
      <c r="D24" s="16">
        <f t="shared" si="8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 t="s">
        <v>49</v>
      </c>
      <c r="O24" s="17" t="s">
        <v>50</v>
      </c>
      <c r="P24" s="17"/>
      <c r="Q24" s="17">
        <v>0</v>
      </c>
      <c r="R24" s="17">
        <v>0</v>
      </c>
      <c r="S24" s="17" t="s">
        <v>52</v>
      </c>
      <c r="T24" s="1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6" customFormat="1" ht="83.25" customHeight="1" x14ac:dyDescent="0.25">
      <c r="A25" s="15" t="s">
        <v>59</v>
      </c>
      <c r="B25" s="33">
        <v>5044.5</v>
      </c>
      <c r="C25" s="16">
        <f t="shared" si="7"/>
        <v>5044.5</v>
      </c>
      <c r="D25" s="16">
        <f t="shared" si="8"/>
        <v>5044.5</v>
      </c>
      <c r="E25" s="17">
        <v>5044.5</v>
      </c>
      <c r="F25" s="17">
        <v>5044.5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 t="s">
        <v>49</v>
      </c>
      <c r="O25" s="17" t="s">
        <v>50</v>
      </c>
      <c r="P25" s="17"/>
      <c r="Q25" s="17">
        <v>27.2</v>
      </c>
      <c r="R25" s="17">
        <v>32.11</v>
      </c>
      <c r="S25" s="24">
        <f>R25/Q25*100</f>
        <v>118.05147058823529</v>
      </c>
      <c r="T25" s="255" t="s">
        <v>57</v>
      </c>
      <c r="U25" s="25">
        <v>10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74.25" customHeight="1" x14ac:dyDescent="0.25">
      <c r="A26" s="15" t="s">
        <v>60</v>
      </c>
      <c r="B26" s="17">
        <v>4029.43</v>
      </c>
      <c r="C26" s="16">
        <f t="shared" si="7"/>
        <v>0</v>
      </c>
      <c r="D26" s="16">
        <f t="shared" si="8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 t="s">
        <v>49</v>
      </c>
      <c r="O26" s="17" t="s">
        <v>50</v>
      </c>
      <c r="P26" s="17"/>
      <c r="Q26" s="17">
        <v>5.2</v>
      </c>
      <c r="R26" s="17">
        <v>12.26</v>
      </c>
      <c r="S26" s="24">
        <f>R26/Q26*100</f>
        <v>235.76923076923077</v>
      </c>
      <c r="T26" s="255"/>
      <c r="U26" s="25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51.75" customHeight="1" x14ac:dyDescent="0.25">
      <c r="A27" s="21" t="s">
        <v>61</v>
      </c>
      <c r="B27" s="16">
        <f t="shared" ref="B27:M27" si="9">B28</f>
        <v>30539.61</v>
      </c>
      <c r="C27" s="16">
        <f t="shared" si="9"/>
        <v>21473.6764</v>
      </c>
      <c r="D27" s="16">
        <f t="shared" si="9"/>
        <v>21473.6764</v>
      </c>
      <c r="E27" s="16">
        <f t="shared" si="9"/>
        <v>15880</v>
      </c>
      <c r="F27" s="16">
        <f t="shared" si="9"/>
        <v>15880</v>
      </c>
      <c r="G27" s="16">
        <f t="shared" si="9"/>
        <v>5593.6764000000003</v>
      </c>
      <c r="H27" s="16">
        <f t="shared" si="9"/>
        <v>5593.6764000000003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7" t="s">
        <v>62</v>
      </c>
      <c r="O27" s="7" t="s">
        <v>24</v>
      </c>
      <c r="P27" s="17">
        <v>71.7</v>
      </c>
      <c r="Q27" s="17">
        <v>71.900000000000006</v>
      </c>
      <c r="R27" s="17">
        <v>73</v>
      </c>
      <c r="S27" s="24">
        <f>R27-Q27</f>
        <v>1.0999999999999943</v>
      </c>
      <c r="T27" s="17"/>
      <c r="U27" s="25">
        <v>12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78.75" customHeight="1" x14ac:dyDescent="0.25">
      <c r="A28" s="15" t="s">
        <v>63</v>
      </c>
      <c r="B28" s="17">
        <v>30539.61</v>
      </c>
      <c r="C28" s="16">
        <f>E28+G28+I28+K28+L28</f>
        <v>21473.6764</v>
      </c>
      <c r="D28" s="16">
        <f>F28+H28+J28+K28+M28</f>
        <v>21473.6764</v>
      </c>
      <c r="E28" s="17">
        <v>15880</v>
      </c>
      <c r="F28" s="17">
        <v>15880</v>
      </c>
      <c r="G28" s="17">
        <v>5593.6764000000003</v>
      </c>
      <c r="H28" s="17">
        <v>5593.6764000000003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 t="s">
        <v>64</v>
      </c>
      <c r="O28" s="17" t="s">
        <v>50</v>
      </c>
      <c r="P28" s="17">
        <v>0</v>
      </c>
      <c r="Q28" s="17">
        <v>33.590000000000003</v>
      </c>
      <c r="R28" s="34">
        <v>36.496000000000002</v>
      </c>
      <c r="S28" s="24">
        <f>R28/Q28*100</f>
        <v>108.65138434057755</v>
      </c>
      <c r="T28" s="17" t="s">
        <v>57</v>
      </c>
      <c r="U28" s="25">
        <v>13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30" customFormat="1" ht="102.75" hidden="1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 t="s">
        <v>64</v>
      </c>
      <c r="O29" s="29" t="s">
        <v>50</v>
      </c>
      <c r="P29" s="29">
        <v>0</v>
      </c>
      <c r="Q29" s="29">
        <v>0</v>
      </c>
      <c r="R29" s="29">
        <v>0</v>
      </c>
      <c r="S29" s="29"/>
      <c r="T29" s="29"/>
    </row>
    <row r="30" spans="1:33" s="26" customFormat="1" ht="51.75" customHeight="1" x14ac:dyDescent="0.25">
      <c r="A30" s="15" t="s">
        <v>66</v>
      </c>
      <c r="B30" s="16">
        <f t="shared" ref="B30:M30" si="10">B31</f>
        <v>10757.15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7" t="s">
        <v>67</v>
      </c>
      <c r="O30" s="17" t="s">
        <v>68</v>
      </c>
      <c r="P30" s="17">
        <v>0</v>
      </c>
      <c r="Q30" s="17">
        <v>0</v>
      </c>
      <c r="R30" s="17">
        <v>0</v>
      </c>
      <c r="S30" s="17" t="s">
        <v>52</v>
      </c>
      <c r="T30" s="1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66.75" customHeight="1" x14ac:dyDescent="0.25">
      <c r="A31" s="15" t="s">
        <v>69</v>
      </c>
      <c r="B31" s="17">
        <v>10757.15</v>
      </c>
      <c r="C31" s="16">
        <f>E31+G31+I31+K31+L31</f>
        <v>0</v>
      </c>
      <c r="D31" s="16">
        <f>F31+H31+J31+K31+M31</f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 t="s">
        <v>70</v>
      </c>
      <c r="O31" s="17" t="s">
        <v>68</v>
      </c>
      <c r="P31" s="17">
        <v>0</v>
      </c>
      <c r="Q31" s="17">
        <v>0</v>
      </c>
      <c r="R31" s="17">
        <v>0</v>
      </c>
      <c r="S31" s="17" t="s">
        <v>52</v>
      </c>
      <c r="T31" s="17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102.75" customHeight="1" x14ac:dyDescent="0.25">
      <c r="A32" s="15" t="s">
        <v>71</v>
      </c>
      <c r="B32" s="17">
        <v>0</v>
      </c>
      <c r="C32" s="16">
        <f>E32+G32+I32+K32+L32</f>
        <v>0</v>
      </c>
      <c r="D32" s="16">
        <f>F32+H32+J32+K32+M32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 t="s">
        <v>72</v>
      </c>
      <c r="O32" s="17" t="s">
        <v>24</v>
      </c>
      <c r="P32" s="17">
        <v>9</v>
      </c>
      <c r="Q32" s="17">
        <v>9</v>
      </c>
      <c r="R32" s="17">
        <v>9</v>
      </c>
      <c r="S32" s="24">
        <f>R32/Q32*100</f>
        <v>100</v>
      </c>
      <c r="T32" s="17"/>
      <c r="U32" s="25">
        <v>14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116.25" customHeight="1" x14ac:dyDescent="0.25">
      <c r="A33" s="35" t="s">
        <v>73</v>
      </c>
      <c r="B33" s="16">
        <f t="shared" ref="B33:M33" si="11">B34+B35+B36+B37</f>
        <v>132141.29</v>
      </c>
      <c r="C33" s="16">
        <f t="shared" si="11"/>
        <v>36885.869999999995</v>
      </c>
      <c r="D33" s="16">
        <f t="shared" si="11"/>
        <v>42975.199999999997</v>
      </c>
      <c r="E33" s="16">
        <f t="shared" si="11"/>
        <v>13847.98</v>
      </c>
      <c r="F33" s="16">
        <f t="shared" si="11"/>
        <v>13388.98</v>
      </c>
      <c r="G33" s="16">
        <f t="shared" si="11"/>
        <v>19098.29</v>
      </c>
      <c r="H33" s="16">
        <f t="shared" si="11"/>
        <v>24801.52</v>
      </c>
      <c r="I33" s="16">
        <f t="shared" si="11"/>
        <v>3939.6000000000004</v>
      </c>
      <c r="J33" s="16">
        <f t="shared" si="11"/>
        <v>4784.7</v>
      </c>
      <c r="K33" s="16">
        <f t="shared" si="11"/>
        <v>0</v>
      </c>
      <c r="L33" s="16">
        <f t="shared" si="11"/>
        <v>0</v>
      </c>
      <c r="M33" s="16">
        <f t="shared" si="11"/>
        <v>0</v>
      </c>
      <c r="N33" s="36" t="s">
        <v>74</v>
      </c>
      <c r="O33" s="36" t="s">
        <v>50</v>
      </c>
      <c r="P33" s="7">
        <v>0</v>
      </c>
      <c r="Q33" s="36">
        <v>1.8979999999999999</v>
      </c>
      <c r="R33" s="7" t="s">
        <v>52</v>
      </c>
      <c r="S33" s="22"/>
      <c r="T33" s="7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116.25" customHeight="1" x14ac:dyDescent="0.25">
      <c r="A34" s="35" t="s">
        <v>75</v>
      </c>
      <c r="B34" s="36">
        <v>13783.61</v>
      </c>
      <c r="C34" s="16">
        <f>E34+G34+I34+K34+L34</f>
        <v>13881.25</v>
      </c>
      <c r="D34" s="16">
        <f>F34+H34+J34+K34+M34</f>
        <v>13881.25</v>
      </c>
      <c r="E34" s="36">
        <v>5941.23</v>
      </c>
      <c r="F34" s="36">
        <v>5941.23</v>
      </c>
      <c r="G34" s="36">
        <v>6451.22</v>
      </c>
      <c r="H34" s="36">
        <v>6451.22</v>
      </c>
      <c r="I34" s="36">
        <v>1488.8</v>
      </c>
      <c r="J34" s="36">
        <v>1488.8</v>
      </c>
      <c r="K34" s="36">
        <v>0</v>
      </c>
      <c r="L34" s="36">
        <v>0</v>
      </c>
      <c r="M34" s="36">
        <v>0</v>
      </c>
      <c r="N34" s="36" t="s">
        <v>76</v>
      </c>
      <c r="O34" s="36" t="s">
        <v>50</v>
      </c>
      <c r="P34" s="7">
        <v>0</v>
      </c>
      <c r="Q34" s="36">
        <v>0.56799999999999995</v>
      </c>
      <c r="R34" s="7" t="s">
        <v>52</v>
      </c>
      <c r="S34" s="22"/>
      <c r="T34" s="7" t="s">
        <v>77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102.75" customHeight="1" x14ac:dyDescent="0.25">
      <c r="A35" s="35" t="s">
        <v>78</v>
      </c>
      <c r="B35" s="36">
        <v>8706.75</v>
      </c>
      <c r="C35" s="16">
        <f>E35+G35+I35+K35+L35</f>
        <v>9163.75</v>
      </c>
      <c r="D35" s="16">
        <f>F35+H35+J35+K35+M35</f>
        <v>11218.05</v>
      </c>
      <c r="E35" s="36">
        <v>7906.75</v>
      </c>
      <c r="F35" s="36">
        <v>7447.75</v>
      </c>
      <c r="G35" s="36">
        <v>0</v>
      </c>
      <c r="H35" s="36">
        <v>2262</v>
      </c>
      <c r="I35" s="36">
        <v>1257</v>
      </c>
      <c r="J35" s="36">
        <v>1508.3</v>
      </c>
      <c r="K35" s="36">
        <v>0</v>
      </c>
      <c r="L35" s="36">
        <v>0</v>
      </c>
      <c r="M35" s="36">
        <v>0</v>
      </c>
      <c r="N35" s="36" t="s">
        <v>76</v>
      </c>
      <c r="O35" s="36" t="s">
        <v>50</v>
      </c>
      <c r="P35" s="7">
        <v>0</v>
      </c>
      <c r="Q35" s="36">
        <v>1.33</v>
      </c>
      <c r="R35" s="7" t="s">
        <v>52</v>
      </c>
      <c r="S35" s="22"/>
      <c r="T35" s="7" t="s">
        <v>79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102.75" customHeight="1" x14ac:dyDescent="0.25">
      <c r="A36" s="35" t="s">
        <v>80</v>
      </c>
      <c r="B36" s="36">
        <v>82264.210000000006</v>
      </c>
      <c r="C36" s="16">
        <f>E36+G36+I36+K36+L36</f>
        <v>13840.869999999999</v>
      </c>
      <c r="D36" s="16">
        <f>F36+H36+J36+K36+M36</f>
        <v>17875.899999999998</v>
      </c>
      <c r="E36" s="36">
        <v>0</v>
      </c>
      <c r="F36" s="36">
        <v>0</v>
      </c>
      <c r="G36" s="36">
        <v>12647.07</v>
      </c>
      <c r="H36" s="36">
        <v>16088.3</v>
      </c>
      <c r="I36" s="36">
        <v>1193.8</v>
      </c>
      <c r="J36" s="36">
        <v>1787.6</v>
      </c>
      <c r="K36" s="36">
        <v>0</v>
      </c>
      <c r="L36" s="36">
        <v>0</v>
      </c>
      <c r="M36" s="36">
        <v>0</v>
      </c>
      <c r="N36" s="36" t="s">
        <v>76</v>
      </c>
      <c r="O36" s="36" t="s">
        <v>50</v>
      </c>
      <c r="P36" s="7">
        <v>0</v>
      </c>
      <c r="Q36" s="36">
        <v>0</v>
      </c>
      <c r="R36" s="7" t="s">
        <v>52</v>
      </c>
      <c r="S36" s="22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102.75" customHeight="1" x14ac:dyDescent="0.25">
      <c r="A37" s="35" t="s">
        <v>81</v>
      </c>
      <c r="B37" s="36">
        <v>27386.720000000001</v>
      </c>
      <c r="C37" s="16">
        <f>E37+G37+I37+K37+L37</f>
        <v>0</v>
      </c>
      <c r="D37" s="16">
        <f>F37+H37+J37+K37+M37</f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 t="s">
        <v>76</v>
      </c>
      <c r="O37" s="36" t="s">
        <v>50</v>
      </c>
      <c r="P37" s="7">
        <v>0</v>
      </c>
      <c r="Q37" s="36">
        <v>0</v>
      </c>
      <c r="R37" s="7" t="s">
        <v>52</v>
      </c>
      <c r="S37" s="22"/>
      <c r="T37" s="7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2.75" customHeight="1" x14ac:dyDescent="0.25">
      <c r="A38" s="35" t="s">
        <v>82</v>
      </c>
      <c r="B38" s="37">
        <f t="shared" ref="B38:M38" si="12">B39+B57</f>
        <v>972602.87010000006</v>
      </c>
      <c r="C38" s="37">
        <f t="shared" si="12"/>
        <v>857059.91269999999</v>
      </c>
      <c r="D38" s="37">
        <f t="shared" si="12"/>
        <v>856872.23982000002</v>
      </c>
      <c r="E38" s="37">
        <f t="shared" si="12"/>
        <v>446927.96800000005</v>
      </c>
      <c r="F38" s="37">
        <f t="shared" si="12"/>
        <v>446864.95562000002</v>
      </c>
      <c r="G38" s="37">
        <f t="shared" si="12"/>
        <v>297522.04469999997</v>
      </c>
      <c r="H38" s="37">
        <f t="shared" si="12"/>
        <v>297397.38419999997</v>
      </c>
      <c r="I38" s="37">
        <f t="shared" si="12"/>
        <v>0</v>
      </c>
      <c r="J38" s="37">
        <f t="shared" si="12"/>
        <v>0</v>
      </c>
      <c r="K38" s="37">
        <f t="shared" si="12"/>
        <v>112609.9</v>
      </c>
      <c r="L38" s="37">
        <f t="shared" si="12"/>
        <v>0</v>
      </c>
      <c r="M38" s="37">
        <f t="shared" si="12"/>
        <v>0</v>
      </c>
      <c r="N38" s="36" t="s">
        <v>83</v>
      </c>
      <c r="O38" s="36" t="s">
        <v>84</v>
      </c>
      <c r="P38" s="7">
        <v>102.1</v>
      </c>
      <c r="Q38" s="36">
        <v>101.7</v>
      </c>
      <c r="R38" s="22">
        <v>104.6</v>
      </c>
      <c r="S38" s="22">
        <f>R38-Q38</f>
        <v>2.8999999999999915</v>
      </c>
      <c r="T38" s="7"/>
      <c r="U38" s="6">
        <v>15</v>
      </c>
    </row>
    <row r="39" spans="1:33" ht="78.75" customHeight="1" x14ac:dyDescent="0.25">
      <c r="A39" s="259" t="s">
        <v>85</v>
      </c>
      <c r="B39" s="257">
        <f t="shared" ref="B39:M39" si="13">B42</f>
        <v>66110</v>
      </c>
      <c r="C39" s="257">
        <f t="shared" si="13"/>
        <v>170870.43</v>
      </c>
      <c r="D39" s="257">
        <f t="shared" si="13"/>
        <v>170812.52</v>
      </c>
      <c r="E39" s="257">
        <f t="shared" si="13"/>
        <v>42935.240000000005</v>
      </c>
      <c r="F39" s="257">
        <f t="shared" si="13"/>
        <v>42877.33</v>
      </c>
      <c r="G39" s="257">
        <f t="shared" si="13"/>
        <v>15325.29</v>
      </c>
      <c r="H39" s="257">
        <f t="shared" si="13"/>
        <v>15325.29</v>
      </c>
      <c r="I39" s="257">
        <f t="shared" si="13"/>
        <v>0</v>
      </c>
      <c r="J39" s="257">
        <f t="shared" si="13"/>
        <v>0</v>
      </c>
      <c r="K39" s="257">
        <f t="shared" si="13"/>
        <v>112609.9</v>
      </c>
      <c r="L39" s="257">
        <f t="shared" si="13"/>
        <v>0</v>
      </c>
      <c r="M39" s="257">
        <f t="shared" si="13"/>
        <v>0</v>
      </c>
      <c r="N39" s="7" t="s">
        <v>86</v>
      </c>
      <c r="O39" s="7" t="s">
        <v>87</v>
      </c>
      <c r="P39" s="7">
        <v>15</v>
      </c>
      <c r="Q39" s="7">
        <v>33</v>
      </c>
      <c r="R39" s="7">
        <v>35</v>
      </c>
      <c r="S39" s="22">
        <f>R39-Q39</f>
        <v>2</v>
      </c>
      <c r="T39" s="7"/>
      <c r="U39" s="6">
        <v>16</v>
      </c>
    </row>
    <row r="40" spans="1:33" ht="93.75" customHeight="1" x14ac:dyDescent="0.25">
      <c r="A40" s="259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7" t="s">
        <v>88</v>
      </c>
      <c r="O40" s="7" t="s">
        <v>89</v>
      </c>
      <c r="P40" s="7">
        <v>515</v>
      </c>
      <c r="Q40" s="7">
        <v>520</v>
      </c>
      <c r="R40" s="7">
        <v>520</v>
      </c>
      <c r="S40" s="22">
        <f>R40/Q40*100</f>
        <v>100</v>
      </c>
      <c r="T40" s="7"/>
      <c r="U40" s="6">
        <v>17</v>
      </c>
    </row>
    <row r="41" spans="1:33" ht="35.25" customHeight="1" x14ac:dyDescent="0.25">
      <c r="A41" s="249" t="s">
        <v>90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</row>
    <row r="42" spans="1:33" ht="76.5" customHeight="1" x14ac:dyDescent="0.25">
      <c r="A42" s="259" t="s">
        <v>91</v>
      </c>
      <c r="B42" s="251">
        <f t="shared" ref="B42:M42" si="14">B44+B51</f>
        <v>66110</v>
      </c>
      <c r="C42" s="260">
        <f t="shared" si="14"/>
        <v>170870.43</v>
      </c>
      <c r="D42" s="251">
        <f t="shared" si="14"/>
        <v>170812.52</v>
      </c>
      <c r="E42" s="251">
        <f t="shared" si="14"/>
        <v>42935.240000000005</v>
      </c>
      <c r="F42" s="251">
        <f t="shared" si="14"/>
        <v>42877.33</v>
      </c>
      <c r="G42" s="251">
        <f t="shared" si="14"/>
        <v>15325.29</v>
      </c>
      <c r="H42" s="251">
        <f t="shared" si="14"/>
        <v>15325.29</v>
      </c>
      <c r="I42" s="251">
        <f t="shared" si="14"/>
        <v>0</v>
      </c>
      <c r="J42" s="251">
        <f t="shared" si="14"/>
        <v>0</v>
      </c>
      <c r="K42" s="251">
        <f t="shared" si="14"/>
        <v>112609.9</v>
      </c>
      <c r="L42" s="251">
        <f t="shared" si="14"/>
        <v>0</v>
      </c>
      <c r="M42" s="251">
        <f t="shared" si="14"/>
        <v>0</v>
      </c>
      <c r="N42" s="7" t="s">
        <v>92</v>
      </c>
      <c r="O42" s="7" t="s">
        <v>87</v>
      </c>
      <c r="P42" s="7">
        <v>15</v>
      </c>
      <c r="Q42" s="7">
        <v>33</v>
      </c>
      <c r="R42" s="7">
        <v>35</v>
      </c>
      <c r="S42" s="22">
        <f>R42-Q42</f>
        <v>2</v>
      </c>
      <c r="T42" s="7"/>
    </row>
    <row r="43" spans="1:33" ht="89.25" customHeight="1" x14ac:dyDescent="0.25">
      <c r="A43" s="259"/>
      <c r="B43" s="251"/>
      <c r="C43" s="260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7" t="s">
        <v>93</v>
      </c>
      <c r="O43" s="7" t="s">
        <v>94</v>
      </c>
      <c r="P43" s="17">
        <v>515</v>
      </c>
      <c r="Q43" s="7">
        <v>358</v>
      </c>
      <c r="R43" s="7">
        <v>520</v>
      </c>
      <c r="S43" s="22">
        <f>R43/Q43*100</f>
        <v>145.2513966480447</v>
      </c>
      <c r="T43" s="17"/>
    </row>
    <row r="44" spans="1:33" ht="85.5" customHeight="1" x14ac:dyDescent="0.25">
      <c r="A44" s="259" t="s">
        <v>95</v>
      </c>
      <c r="B44" s="257">
        <f t="shared" ref="B44:M44" si="15">B46+B51+B53</f>
        <v>66110</v>
      </c>
      <c r="C44" s="257">
        <f t="shared" si="15"/>
        <v>170870.43</v>
      </c>
      <c r="D44" s="257">
        <f t="shared" si="15"/>
        <v>170812.52</v>
      </c>
      <c r="E44" s="257">
        <f t="shared" si="15"/>
        <v>42935.240000000005</v>
      </c>
      <c r="F44" s="257">
        <f t="shared" si="15"/>
        <v>42877.33</v>
      </c>
      <c r="G44" s="257">
        <f t="shared" si="15"/>
        <v>15325.29</v>
      </c>
      <c r="H44" s="257">
        <f t="shared" si="15"/>
        <v>15325.29</v>
      </c>
      <c r="I44" s="257">
        <f t="shared" si="15"/>
        <v>0</v>
      </c>
      <c r="J44" s="257">
        <f t="shared" si="15"/>
        <v>0</v>
      </c>
      <c r="K44" s="257">
        <f t="shared" si="15"/>
        <v>112609.9</v>
      </c>
      <c r="L44" s="257">
        <f t="shared" si="15"/>
        <v>0</v>
      </c>
      <c r="M44" s="257">
        <f t="shared" si="15"/>
        <v>0</v>
      </c>
      <c r="N44" s="7" t="s">
        <v>96</v>
      </c>
      <c r="O44" s="7" t="s">
        <v>97</v>
      </c>
      <c r="P44" s="24">
        <v>1.8</v>
      </c>
      <c r="Q44" s="24">
        <v>2.7</v>
      </c>
      <c r="R44" s="24">
        <v>2.7</v>
      </c>
      <c r="S44" s="24">
        <f>R44/Q44*100</f>
        <v>100</v>
      </c>
      <c r="T44" s="24"/>
      <c r="U44" s="6">
        <v>18</v>
      </c>
    </row>
    <row r="45" spans="1:33" ht="69" customHeight="1" x14ac:dyDescent="0.25">
      <c r="A45" s="259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7" t="s">
        <v>98</v>
      </c>
      <c r="O45" s="7" t="s">
        <v>99</v>
      </c>
      <c r="P45" s="17" t="s">
        <v>52</v>
      </c>
      <c r="Q45" s="17" t="s">
        <v>52</v>
      </c>
      <c r="R45" s="17" t="s">
        <v>52</v>
      </c>
      <c r="S45" s="17" t="s">
        <v>52</v>
      </c>
      <c r="T45" s="17"/>
    </row>
    <row r="46" spans="1:33" ht="91.5" customHeight="1" x14ac:dyDescent="0.25">
      <c r="A46" s="15" t="s">
        <v>100</v>
      </c>
      <c r="B46" s="7">
        <v>49344</v>
      </c>
      <c r="C46" s="16">
        <f>E46+G46+I46+K46+L46</f>
        <v>157320.81</v>
      </c>
      <c r="D46" s="16">
        <f>F46+H46+J46+K46+M46</f>
        <v>157262.9</v>
      </c>
      <c r="E46" s="7">
        <v>35901.910000000003</v>
      </c>
      <c r="F46" s="7">
        <v>35844</v>
      </c>
      <c r="G46" s="7">
        <v>13500</v>
      </c>
      <c r="H46" s="7">
        <v>13500</v>
      </c>
      <c r="I46" s="7">
        <v>0</v>
      </c>
      <c r="J46" s="7">
        <v>0</v>
      </c>
      <c r="K46" s="7">
        <v>107918.9</v>
      </c>
      <c r="L46" s="7">
        <v>0</v>
      </c>
      <c r="M46" s="7">
        <v>0</v>
      </c>
      <c r="N46" s="7" t="s">
        <v>101</v>
      </c>
      <c r="O46" s="7" t="s">
        <v>97</v>
      </c>
      <c r="P46" s="17">
        <v>1</v>
      </c>
      <c r="Q46" s="17">
        <v>1.7</v>
      </c>
      <c r="R46" s="17">
        <v>1.75</v>
      </c>
      <c r="S46" s="24">
        <f>R46/Q46*100</f>
        <v>102.94117647058825</v>
      </c>
      <c r="T46" s="17"/>
      <c r="U46" s="6">
        <v>19</v>
      </c>
    </row>
    <row r="47" spans="1:33" ht="72.75" customHeight="1" x14ac:dyDescent="0.25">
      <c r="A47" s="21" t="s">
        <v>102</v>
      </c>
      <c r="B47" s="7">
        <v>0</v>
      </c>
      <c r="C47" s="16">
        <f>E47+G47+I47+K47+L47</f>
        <v>0</v>
      </c>
      <c r="D47" s="16">
        <f>F47+H47+J47+K47+M47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 t="s">
        <v>103</v>
      </c>
      <c r="O47" s="7" t="s">
        <v>104</v>
      </c>
      <c r="P47" s="17">
        <v>0.78</v>
      </c>
      <c r="Q47" s="17">
        <v>1</v>
      </c>
      <c r="R47" s="17">
        <v>1</v>
      </c>
      <c r="S47" s="24">
        <f>R47/Q47*100</f>
        <v>100</v>
      </c>
      <c r="T47" s="17"/>
      <c r="U47" s="6">
        <v>20</v>
      </c>
    </row>
    <row r="48" spans="1:33" ht="84" customHeight="1" x14ac:dyDescent="0.25">
      <c r="A48" s="15" t="s">
        <v>105</v>
      </c>
      <c r="B48" s="7">
        <v>0</v>
      </c>
      <c r="C48" s="16">
        <f>E48+G48+I48+K48+L48</f>
        <v>0</v>
      </c>
      <c r="D48" s="16">
        <f>F48+H48+J48+K48+M48</f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 t="s">
        <v>106</v>
      </c>
      <c r="O48" s="7" t="s">
        <v>107</v>
      </c>
      <c r="P48" s="7">
        <v>0</v>
      </c>
      <c r="Q48" s="7">
        <v>21</v>
      </c>
      <c r="R48" s="7">
        <v>0</v>
      </c>
      <c r="S48" s="22">
        <f>R48/Q48*100</f>
        <v>0</v>
      </c>
      <c r="T48" s="7" t="s">
        <v>108</v>
      </c>
      <c r="U48" s="6">
        <v>21</v>
      </c>
    </row>
    <row r="49" spans="1:33" ht="54" customHeight="1" x14ac:dyDescent="0.25">
      <c r="A49" s="21" t="s">
        <v>109</v>
      </c>
      <c r="B49" s="7">
        <v>0</v>
      </c>
      <c r="C49" s="16">
        <f>E49+G49+I49+K49+L49</f>
        <v>0</v>
      </c>
      <c r="D49" s="16">
        <f>F49+H49+J49+K49+M49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 t="s">
        <v>110</v>
      </c>
      <c r="O49" s="7" t="s">
        <v>99</v>
      </c>
      <c r="P49" s="7">
        <v>0</v>
      </c>
      <c r="Q49" s="7">
        <v>0</v>
      </c>
      <c r="R49" s="7">
        <v>0</v>
      </c>
      <c r="S49" s="7" t="s">
        <v>52</v>
      </c>
      <c r="T49" s="7"/>
    </row>
    <row r="50" spans="1:33" ht="80.25" customHeight="1" x14ac:dyDescent="0.25">
      <c r="A50" s="21" t="s">
        <v>111</v>
      </c>
      <c r="B50" s="7">
        <v>0</v>
      </c>
      <c r="C50" s="16">
        <f>E50+G50+I50+K50+L50</f>
        <v>0</v>
      </c>
      <c r="D50" s="16">
        <f>F50+H50+J50+K50+M50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 t="s">
        <v>112</v>
      </c>
      <c r="O50" s="7" t="s">
        <v>99</v>
      </c>
      <c r="P50" s="7">
        <v>0</v>
      </c>
      <c r="Q50" s="7">
        <v>0</v>
      </c>
      <c r="R50" s="7">
        <v>0</v>
      </c>
      <c r="S50" s="7" t="s">
        <v>52</v>
      </c>
      <c r="T50" s="7"/>
    </row>
    <row r="51" spans="1:33" ht="86.25" customHeight="1" x14ac:dyDescent="0.25">
      <c r="A51" s="35" t="s">
        <v>113</v>
      </c>
      <c r="B51" s="37">
        <f t="shared" ref="B51:M51" si="16">B52</f>
        <v>0</v>
      </c>
      <c r="C51" s="37">
        <f t="shared" si="16"/>
        <v>0</v>
      </c>
      <c r="D51" s="37">
        <f t="shared" si="16"/>
        <v>0</v>
      </c>
      <c r="E51" s="37">
        <f t="shared" si="16"/>
        <v>0</v>
      </c>
      <c r="F51" s="37">
        <f t="shared" si="16"/>
        <v>0</v>
      </c>
      <c r="G51" s="37">
        <f t="shared" si="16"/>
        <v>0</v>
      </c>
      <c r="H51" s="37">
        <f t="shared" si="16"/>
        <v>0</v>
      </c>
      <c r="I51" s="37">
        <f t="shared" si="16"/>
        <v>0</v>
      </c>
      <c r="J51" s="37">
        <f t="shared" si="16"/>
        <v>0</v>
      </c>
      <c r="K51" s="37">
        <f t="shared" si="16"/>
        <v>0</v>
      </c>
      <c r="L51" s="37">
        <f t="shared" si="16"/>
        <v>0</v>
      </c>
      <c r="M51" s="37">
        <f t="shared" si="16"/>
        <v>0</v>
      </c>
      <c r="N51" s="36" t="s">
        <v>114</v>
      </c>
      <c r="O51" s="33" t="s">
        <v>115</v>
      </c>
      <c r="P51" s="33" t="s">
        <v>116</v>
      </c>
      <c r="Q51" s="33" t="s">
        <v>117</v>
      </c>
      <c r="R51" s="33" t="s">
        <v>117</v>
      </c>
      <c r="S51" s="38">
        <v>100</v>
      </c>
      <c r="T51" s="33"/>
      <c r="U51" s="6">
        <v>22</v>
      </c>
    </row>
    <row r="52" spans="1:33" ht="99.75" customHeight="1" x14ac:dyDescent="0.25">
      <c r="A52" s="15" t="s">
        <v>118</v>
      </c>
      <c r="B52" s="7">
        <v>0</v>
      </c>
      <c r="C52" s="16">
        <f>E52+G52+I52+K52+L52</f>
        <v>0</v>
      </c>
      <c r="D52" s="16">
        <f>F52+H52+J52+K52+M52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 t="s">
        <v>119</v>
      </c>
      <c r="O52" s="7"/>
      <c r="P52" s="7">
        <v>1</v>
      </c>
      <c r="Q52" s="7">
        <v>1</v>
      </c>
      <c r="R52" s="7">
        <v>0</v>
      </c>
      <c r="S52" s="22">
        <f t="shared" ref="S52:S57" si="17">R52/Q52*100</f>
        <v>0</v>
      </c>
      <c r="T52" s="7"/>
      <c r="U52" s="6">
        <v>23</v>
      </c>
    </row>
    <row r="53" spans="1:33" ht="83.25" customHeight="1" x14ac:dyDescent="0.25">
      <c r="A53" s="21" t="s">
        <v>120</v>
      </c>
      <c r="B53" s="16">
        <f t="shared" ref="B53:M53" si="18">B54+B55+B56</f>
        <v>16766</v>
      </c>
      <c r="C53" s="16">
        <f t="shared" si="18"/>
        <v>13549.619999999999</v>
      </c>
      <c r="D53" s="16">
        <f t="shared" si="18"/>
        <v>13549.619999999999</v>
      </c>
      <c r="E53" s="16">
        <f t="shared" si="18"/>
        <v>7033.33</v>
      </c>
      <c r="F53" s="16">
        <f t="shared" si="18"/>
        <v>7033.33</v>
      </c>
      <c r="G53" s="16">
        <f t="shared" si="18"/>
        <v>1825.29</v>
      </c>
      <c r="H53" s="16">
        <f t="shared" si="18"/>
        <v>1825.29</v>
      </c>
      <c r="I53" s="16">
        <f t="shared" si="18"/>
        <v>0</v>
      </c>
      <c r="J53" s="16">
        <f t="shared" si="18"/>
        <v>0</v>
      </c>
      <c r="K53" s="16">
        <f t="shared" si="18"/>
        <v>4691</v>
      </c>
      <c r="L53" s="16">
        <f t="shared" si="18"/>
        <v>0</v>
      </c>
      <c r="M53" s="16">
        <f t="shared" si="18"/>
        <v>0</v>
      </c>
      <c r="N53" s="7" t="s">
        <v>121</v>
      </c>
      <c r="O53" s="7" t="s">
        <v>97</v>
      </c>
      <c r="P53" s="17">
        <v>2.6</v>
      </c>
      <c r="Q53" s="17">
        <v>3.5</v>
      </c>
      <c r="R53" s="17">
        <v>3.2839999999999998</v>
      </c>
      <c r="S53" s="24">
        <f t="shared" si="17"/>
        <v>93.828571428571422</v>
      </c>
      <c r="T53" s="7"/>
      <c r="U53" s="6">
        <v>24</v>
      </c>
    </row>
    <row r="54" spans="1:33" ht="110.25" customHeight="1" x14ac:dyDescent="0.25">
      <c r="A54" s="15" t="s">
        <v>122</v>
      </c>
      <c r="B54" s="7">
        <v>0</v>
      </c>
      <c r="C54" s="16">
        <f>E54+G54+I54+K54+L54</f>
        <v>0</v>
      </c>
      <c r="D54" s="16">
        <f>F54+H54+J54+K54+M54</f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7" t="s">
        <v>123</v>
      </c>
      <c r="O54" s="17" t="s">
        <v>97</v>
      </c>
      <c r="P54" s="17">
        <v>1.6</v>
      </c>
      <c r="Q54" s="17">
        <v>1.8</v>
      </c>
      <c r="R54" s="17">
        <v>1.8</v>
      </c>
      <c r="S54" s="24">
        <f t="shared" si="17"/>
        <v>100</v>
      </c>
      <c r="T54" s="17"/>
      <c r="U54" s="6">
        <v>25</v>
      </c>
    </row>
    <row r="55" spans="1:33" ht="87.75" customHeight="1" x14ac:dyDescent="0.25">
      <c r="A55" s="15" t="s">
        <v>124</v>
      </c>
      <c r="B55" s="7">
        <v>14435</v>
      </c>
      <c r="C55" s="16">
        <f>E55+G55+I55+K55+L55</f>
        <v>7252.92</v>
      </c>
      <c r="D55" s="16">
        <f>F55+H55+J55+K55+M55</f>
        <v>7252.92</v>
      </c>
      <c r="E55" s="7">
        <v>5802.33</v>
      </c>
      <c r="F55" s="7">
        <v>5802.33</v>
      </c>
      <c r="G55" s="7">
        <v>725.29</v>
      </c>
      <c r="H55" s="7">
        <v>725.29</v>
      </c>
      <c r="I55" s="7">
        <v>0</v>
      </c>
      <c r="J55" s="7">
        <v>0</v>
      </c>
      <c r="K55" s="7">
        <v>725.3</v>
      </c>
      <c r="L55" s="7">
        <v>0</v>
      </c>
      <c r="M55" s="7">
        <v>0</v>
      </c>
      <c r="N55" s="17" t="s">
        <v>125</v>
      </c>
      <c r="O55" s="17" t="s">
        <v>97</v>
      </c>
      <c r="P55" s="17">
        <v>0</v>
      </c>
      <c r="Q55" s="17">
        <v>0.7</v>
      </c>
      <c r="R55" s="17">
        <v>0.48399999999999999</v>
      </c>
      <c r="S55" s="17">
        <f t="shared" si="17"/>
        <v>69.142857142857153</v>
      </c>
      <c r="T55" s="17" t="s">
        <v>126</v>
      </c>
      <c r="U55" s="6">
        <v>26</v>
      </c>
    </row>
    <row r="56" spans="1:33" ht="66" customHeight="1" x14ac:dyDescent="0.25">
      <c r="A56" s="15" t="s">
        <v>127</v>
      </c>
      <c r="B56" s="7">
        <v>2331</v>
      </c>
      <c r="C56" s="16">
        <f>E56+G56+I56+K56+L56</f>
        <v>6296.7</v>
      </c>
      <c r="D56" s="16">
        <f>F56+H56+J56+K56+M56</f>
        <v>6296.7</v>
      </c>
      <c r="E56" s="7">
        <v>1231</v>
      </c>
      <c r="F56" s="7">
        <v>1231</v>
      </c>
      <c r="G56" s="7">
        <v>1100</v>
      </c>
      <c r="H56" s="7">
        <v>1100</v>
      </c>
      <c r="I56" s="7">
        <v>0</v>
      </c>
      <c r="J56" s="7">
        <v>0</v>
      </c>
      <c r="K56" s="7">
        <v>3965.7</v>
      </c>
      <c r="L56" s="7">
        <v>0</v>
      </c>
      <c r="M56" s="7">
        <v>0</v>
      </c>
      <c r="N56" s="17" t="s">
        <v>128</v>
      </c>
      <c r="O56" s="17" t="s">
        <v>97</v>
      </c>
      <c r="P56" s="17">
        <v>1</v>
      </c>
      <c r="Q56" s="17">
        <v>1</v>
      </c>
      <c r="R56" s="17">
        <v>1</v>
      </c>
      <c r="S56" s="24">
        <f t="shared" si="17"/>
        <v>100</v>
      </c>
      <c r="T56" s="17"/>
      <c r="U56" s="6">
        <v>27</v>
      </c>
    </row>
    <row r="57" spans="1:33" ht="123" customHeight="1" x14ac:dyDescent="0.25">
      <c r="A57" s="21" t="s">
        <v>129</v>
      </c>
      <c r="B57" s="16">
        <f t="shared" ref="B57:M57" si="19">B59+B87+B92</f>
        <v>906492.87010000006</v>
      </c>
      <c r="C57" s="16">
        <f t="shared" si="19"/>
        <v>686189.48270000005</v>
      </c>
      <c r="D57" s="16">
        <f t="shared" si="19"/>
        <v>686059.71982</v>
      </c>
      <c r="E57" s="16">
        <f t="shared" si="19"/>
        <v>403992.72800000006</v>
      </c>
      <c r="F57" s="16">
        <f t="shared" si="19"/>
        <v>403987.62562000001</v>
      </c>
      <c r="G57" s="16">
        <f t="shared" si="19"/>
        <v>282196.75469999999</v>
      </c>
      <c r="H57" s="16">
        <f t="shared" si="19"/>
        <v>282072.09419999999</v>
      </c>
      <c r="I57" s="16">
        <f t="shared" si="19"/>
        <v>0</v>
      </c>
      <c r="J57" s="16">
        <f t="shared" si="19"/>
        <v>0</v>
      </c>
      <c r="K57" s="16">
        <f t="shared" si="19"/>
        <v>0</v>
      </c>
      <c r="L57" s="16">
        <f t="shared" si="19"/>
        <v>0</v>
      </c>
      <c r="M57" s="16">
        <f t="shared" si="19"/>
        <v>0</v>
      </c>
      <c r="N57" s="7" t="s">
        <v>130</v>
      </c>
      <c r="O57" s="7" t="s">
        <v>131</v>
      </c>
      <c r="P57" s="7">
        <v>31</v>
      </c>
      <c r="Q57" s="7">
        <v>31.8</v>
      </c>
      <c r="R57" s="7">
        <v>37.6</v>
      </c>
      <c r="S57" s="22">
        <f t="shared" si="17"/>
        <v>118.23899371069182</v>
      </c>
      <c r="T57" s="7" t="s">
        <v>132</v>
      </c>
      <c r="U57" s="6">
        <v>28</v>
      </c>
    </row>
    <row r="58" spans="1:33" s="41" customFormat="1" ht="35.25" customHeight="1" x14ac:dyDescent="0.25">
      <c r="A58" s="249" t="s">
        <v>133</v>
      </c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6"/>
      <c r="V58" s="6"/>
      <c r="W58" s="6"/>
      <c r="X58" s="6"/>
      <c r="Y58" s="6"/>
      <c r="Z58" s="6"/>
      <c r="AA58" s="39"/>
      <c r="AB58" s="39"/>
      <c r="AC58" s="39"/>
      <c r="AD58" s="39"/>
      <c r="AE58" s="39"/>
      <c r="AF58" s="40"/>
      <c r="AG58" s="6"/>
    </row>
    <row r="59" spans="1:33" ht="52.5" customHeight="1" x14ac:dyDescent="0.25">
      <c r="A59" s="250" t="s">
        <v>134</v>
      </c>
      <c r="B59" s="251">
        <f t="shared" ref="B59:M59" si="20">B61+B69+B77+B80+B83</f>
        <v>800106.95680000004</v>
      </c>
      <c r="C59" s="251">
        <f t="shared" si="20"/>
        <v>586160.94030000002</v>
      </c>
      <c r="D59" s="251">
        <f t="shared" si="20"/>
        <v>586155.83992000006</v>
      </c>
      <c r="E59" s="251">
        <f t="shared" si="20"/>
        <v>403992.72800000006</v>
      </c>
      <c r="F59" s="251">
        <f t="shared" si="20"/>
        <v>403987.62562000001</v>
      </c>
      <c r="G59" s="251">
        <f t="shared" si="20"/>
        <v>182168.21229999998</v>
      </c>
      <c r="H59" s="251">
        <f t="shared" si="20"/>
        <v>182168.21429999999</v>
      </c>
      <c r="I59" s="251">
        <f t="shared" si="20"/>
        <v>0</v>
      </c>
      <c r="J59" s="251">
        <f t="shared" si="20"/>
        <v>0</v>
      </c>
      <c r="K59" s="251">
        <f t="shared" si="20"/>
        <v>0</v>
      </c>
      <c r="L59" s="251">
        <f t="shared" si="20"/>
        <v>0</v>
      </c>
      <c r="M59" s="251">
        <f t="shared" si="20"/>
        <v>0</v>
      </c>
      <c r="N59" s="17" t="s">
        <v>135</v>
      </c>
      <c r="O59" s="7" t="s">
        <v>24</v>
      </c>
      <c r="P59" s="7">
        <v>102.1</v>
      </c>
      <c r="Q59" s="17">
        <v>101.7</v>
      </c>
      <c r="R59" s="22">
        <v>104.6</v>
      </c>
      <c r="S59" s="22">
        <f>R59-Q59</f>
        <v>2.8999999999999915</v>
      </c>
      <c r="T59" s="7" t="s">
        <v>132</v>
      </c>
      <c r="U59" s="6">
        <v>29</v>
      </c>
    </row>
    <row r="60" spans="1:33" ht="63.75" customHeight="1" x14ac:dyDescent="0.25">
      <c r="A60" s="250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17" t="s">
        <v>136</v>
      </c>
      <c r="O60" s="7" t="s">
        <v>24</v>
      </c>
      <c r="P60" s="7">
        <v>100</v>
      </c>
      <c r="Q60" s="17">
        <v>101.5</v>
      </c>
      <c r="R60" s="18">
        <v>101.5</v>
      </c>
      <c r="S60" s="19"/>
      <c r="T60" s="18" t="s">
        <v>25</v>
      </c>
      <c r="U60" s="6">
        <v>30</v>
      </c>
    </row>
    <row r="61" spans="1:33" ht="50.25" customHeight="1" x14ac:dyDescent="0.25">
      <c r="A61" s="42" t="s">
        <v>137</v>
      </c>
      <c r="B61" s="16">
        <f t="shared" ref="B61:M61" si="21">B62+B64+B67+B68</f>
        <v>616993.34880000004</v>
      </c>
      <c r="C61" s="16">
        <f t="shared" si="21"/>
        <v>423738.96730000002</v>
      </c>
      <c r="D61" s="16">
        <f t="shared" si="21"/>
        <v>423733.86692</v>
      </c>
      <c r="E61" s="16">
        <f t="shared" si="21"/>
        <v>297814.05500000005</v>
      </c>
      <c r="F61" s="16">
        <f t="shared" si="21"/>
        <v>297808.95262</v>
      </c>
      <c r="G61" s="16">
        <f t="shared" si="21"/>
        <v>125924.9123</v>
      </c>
      <c r="H61" s="16">
        <f t="shared" si="21"/>
        <v>125924.9143</v>
      </c>
      <c r="I61" s="16">
        <f t="shared" si="21"/>
        <v>0</v>
      </c>
      <c r="J61" s="16">
        <f t="shared" si="21"/>
        <v>0</v>
      </c>
      <c r="K61" s="16">
        <f t="shared" si="21"/>
        <v>0</v>
      </c>
      <c r="L61" s="16">
        <f t="shared" si="21"/>
        <v>0</v>
      </c>
      <c r="M61" s="16">
        <f t="shared" si="21"/>
        <v>0</v>
      </c>
      <c r="N61" s="43" t="s">
        <v>138</v>
      </c>
      <c r="O61" s="17" t="s">
        <v>139</v>
      </c>
      <c r="P61" s="22">
        <v>176.4</v>
      </c>
      <c r="Q61" s="24">
        <v>129.1</v>
      </c>
      <c r="R61" s="22">
        <v>200</v>
      </c>
      <c r="S61" s="22">
        <f t="shared" ref="S61:S78" si="22">R61/Q61*100</f>
        <v>154.91866769945779</v>
      </c>
      <c r="T61" s="7" t="s">
        <v>140</v>
      </c>
      <c r="U61" s="6">
        <v>30</v>
      </c>
    </row>
    <row r="62" spans="1:33" ht="92.25" customHeight="1" x14ac:dyDescent="0.25">
      <c r="A62" s="258" t="s">
        <v>141</v>
      </c>
      <c r="B62" s="253">
        <v>163925.04440000001</v>
      </c>
      <c r="C62" s="257">
        <f>E62+G62+I62+K62+L62</f>
        <v>148390.565</v>
      </c>
      <c r="D62" s="257">
        <f>F62+H62+J62+K62+M62</f>
        <v>148385.565</v>
      </c>
      <c r="E62" s="252">
        <v>108992.5</v>
      </c>
      <c r="F62" s="252">
        <v>108987.5</v>
      </c>
      <c r="G62" s="252">
        <v>39398.065000000002</v>
      </c>
      <c r="H62" s="252">
        <v>39398.065000000002</v>
      </c>
      <c r="I62" s="252">
        <v>0</v>
      </c>
      <c r="J62" s="252">
        <v>0</v>
      </c>
      <c r="K62" s="252">
        <v>0</v>
      </c>
      <c r="L62" s="252">
        <v>0</v>
      </c>
      <c r="M62" s="252">
        <v>0</v>
      </c>
      <c r="N62" s="33" t="s">
        <v>142</v>
      </c>
      <c r="O62" s="33" t="s">
        <v>143</v>
      </c>
      <c r="P62" s="33">
        <v>172</v>
      </c>
      <c r="Q62" s="33">
        <v>172.5</v>
      </c>
      <c r="R62" s="38">
        <v>172.5</v>
      </c>
      <c r="S62" s="38">
        <f t="shared" si="22"/>
        <v>100</v>
      </c>
      <c r="T62" s="33"/>
      <c r="U62" s="6">
        <v>31</v>
      </c>
    </row>
    <row r="63" spans="1:33" ht="104.25" customHeight="1" x14ac:dyDescent="0.25">
      <c r="A63" s="258"/>
      <c r="B63" s="253"/>
      <c r="C63" s="257"/>
      <c r="D63" s="257"/>
      <c r="E63" s="252"/>
      <c r="F63" s="252">
        <v>108987.5</v>
      </c>
      <c r="G63" s="252"/>
      <c r="H63" s="252"/>
      <c r="I63" s="252"/>
      <c r="J63" s="252"/>
      <c r="K63" s="252"/>
      <c r="L63" s="252"/>
      <c r="M63" s="252"/>
      <c r="N63" s="33" t="s">
        <v>144</v>
      </c>
      <c r="O63" s="33" t="s">
        <v>145</v>
      </c>
      <c r="P63" s="33">
        <v>417</v>
      </c>
      <c r="Q63" s="33">
        <v>420</v>
      </c>
      <c r="R63" s="33">
        <v>420</v>
      </c>
      <c r="S63" s="38">
        <f t="shared" si="22"/>
        <v>100</v>
      </c>
      <c r="T63" s="33"/>
      <c r="U63" s="20">
        <v>32</v>
      </c>
    </row>
    <row r="64" spans="1:33" ht="42" customHeight="1" x14ac:dyDescent="0.25">
      <c r="A64" s="250" t="s">
        <v>146</v>
      </c>
      <c r="B64" s="252">
        <v>123300.3786</v>
      </c>
      <c r="C64" s="257">
        <f>E64+G64+I64+K64+L64</f>
        <v>97757.758000000002</v>
      </c>
      <c r="D64" s="257">
        <f>F64+H64+J64+K64+M64</f>
        <v>97757.757719999994</v>
      </c>
      <c r="E64" s="252">
        <v>51033.665000000001</v>
      </c>
      <c r="F64" s="252">
        <v>51033.664720000001</v>
      </c>
      <c r="G64" s="252">
        <v>46724.093000000001</v>
      </c>
      <c r="H64" s="252">
        <v>46724.093000000001</v>
      </c>
      <c r="I64" s="252">
        <v>0</v>
      </c>
      <c r="J64" s="252">
        <v>0</v>
      </c>
      <c r="K64" s="252">
        <v>0</v>
      </c>
      <c r="L64" s="252">
        <v>0</v>
      </c>
      <c r="M64" s="252">
        <v>0</v>
      </c>
      <c r="N64" s="17" t="s">
        <v>147</v>
      </c>
      <c r="O64" s="7" t="s">
        <v>24</v>
      </c>
      <c r="P64" s="17">
        <v>8.5</v>
      </c>
      <c r="Q64" s="7">
        <v>14</v>
      </c>
      <c r="R64" s="17">
        <v>14</v>
      </c>
      <c r="S64" s="24">
        <f t="shared" si="22"/>
        <v>100</v>
      </c>
      <c r="T64" s="17"/>
      <c r="U64" s="20">
        <v>33</v>
      </c>
    </row>
    <row r="65" spans="1:21" ht="42.75" customHeight="1" x14ac:dyDescent="0.25">
      <c r="A65" s="250"/>
      <c r="B65" s="252"/>
      <c r="C65" s="257"/>
      <c r="D65" s="257"/>
      <c r="E65" s="252"/>
      <c r="F65" s="252"/>
      <c r="G65" s="252"/>
      <c r="H65" s="252"/>
      <c r="I65" s="252"/>
      <c r="J65" s="252"/>
      <c r="K65" s="252"/>
      <c r="L65" s="252"/>
      <c r="M65" s="252"/>
      <c r="N65" s="17" t="s">
        <v>148</v>
      </c>
      <c r="O65" s="17" t="s">
        <v>97</v>
      </c>
      <c r="P65" s="17">
        <v>60.5</v>
      </c>
      <c r="Q65" s="17">
        <v>60.5</v>
      </c>
      <c r="R65" s="17">
        <v>63.7</v>
      </c>
      <c r="S65" s="24">
        <f t="shared" si="22"/>
        <v>105.2892561983471</v>
      </c>
      <c r="T65" s="17"/>
      <c r="U65" s="20">
        <v>34</v>
      </c>
    </row>
    <row r="66" spans="1:21" ht="41.25" customHeight="1" x14ac:dyDescent="0.25">
      <c r="A66" s="250"/>
      <c r="B66" s="252"/>
      <c r="C66" s="257"/>
      <c r="D66" s="257"/>
      <c r="E66" s="252"/>
      <c r="F66" s="252"/>
      <c r="G66" s="252"/>
      <c r="H66" s="252"/>
      <c r="I66" s="252"/>
      <c r="J66" s="252"/>
      <c r="K66" s="252"/>
      <c r="L66" s="252"/>
      <c r="M66" s="252"/>
      <c r="N66" s="17" t="s">
        <v>149</v>
      </c>
      <c r="O66" s="17" t="s">
        <v>97</v>
      </c>
      <c r="P66" s="17">
        <v>2.8000000000000001E-2</v>
      </c>
      <c r="Q66" s="17">
        <v>1.4E-2</v>
      </c>
      <c r="R66" s="44">
        <v>2.8000000000000001E-2</v>
      </c>
      <c r="S66" s="24">
        <f t="shared" si="22"/>
        <v>200</v>
      </c>
      <c r="T66" s="17"/>
      <c r="U66" s="20">
        <v>35</v>
      </c>
    </row>
    <row r="67" spans="1:21" ht="50.25" customHeight="1" x14ac:dyDescent="0.25">
      <c r="A67" s="42" t="s">
        <v>150</v>
      </c>
      <c r="B67" s="17">
        <v>6348.4210000000003</v>
      </c>
      <c r="C67" s="16">
        <f>E67+G67+I67+K67+L67</f>
        <v>6612.9133000000002</v>
      </c>
      <c r="D67" s="16">
        <f>F67+H67+J67+K67+M67</f>
        <v>6612.9133000000002</v>
      </c>
      <c r="E67" s="17">
        <v>0</v>
      </c>
      <c r="F67" s="17">
        <v>0</v>
      </c>
      <c r="G67" s="17">
        <v>6612.9133000000002</v>
      </c>
      <c r="H67" s="17">
        <v>6612.9133000000002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43" t="s">
        <v>151</v>
      </c>
      <c r="O67" s="17" t="s">
        <v>107</v>
      </c>
      <c r="P67" s="17">
        <v>91</v>
      </c>
      <c r="Q67" s="17">
        <v>25</v>
      </c>
      <c r="R67" s="7">
        <v>73</v>
      </c>
      <c r="S67" s="22">
        <f t="shared" si="22"/>
        <v>292</v>
      </c>
      <c r="T67" s="43"/>
      <c r="U67" s="20">
        <f t="shared" ref="U67:U79" si="23">U66+1</f>
        <v>36</v>
      </c>
    </row>
    <row r="68" spans="1:21" ht="71.25" customHeight="1" x14ac:dyDescent="0.25">
      <c r="A68" s="15" t="s">
        <v>152</v>
      </c>
      <c r="B68" s="17">
        <v>323419.5048</v>
      </c>
      <c r="C68" s="16">
        <f>E68+G68+I68+K68+L68</f>
        <v>170977.73100000003</v>
      </c>
      <c r="D68" s="16">
        <f>F68+H68+J68+K68+M68</f>
        <v>170977.63089999999</v>
      </c>
      <c r="E68" s="17">
        <v>137787.89000000001</v>
      </c>
      <c r="F68" s="17">
        <v>137787.7879</v>
      </c>
      <c r="G68" s="17">
        <v>33189.841</v>
      </c>
      <c r="H68" s="17">
        <v>33189.843000000001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33" t="s">
        <v>153</v>
      </c>
      <c r="O68" s="17" t="s">
        <v>154</v>
      </c>
      <c r="P68" s="17">
        <v>1.7</v>
      </c>
      <c r="Q68" s="24">
        <v>0.7</v>
      </c>
      <c r="R68" s="45">
        <v>0.75</v>
      </c>
      <c r="S68" s="22">
        <f t="shared" si="22"/>
        <v>107.14285714285714</v>
      </c>
      <c r="T68" s="22"/>
      <c r="U68" s="20">
        <f t="shared" si="23"/>
        <v>37</v>
      </c>
    </row>
    <row r="69" spans="1:21" ht="59.25" customHeight="1" x14ac:dyDescent="0.25">
      <c r="A69" s="15" t="s">
        <v>155</v>
      </c>
      <c r="B69" s="16">
        <f t="shared" ref="B69:M69" si="24">B70+B73+B76</f>
        <v>126985.96</v>
      </c>
      <c r="C69" s="16">
        <f t="shared" si="24"/>
        <v>126748.798</v>
      </c>
      <c r="D69" s="16">
        <f t="shared" si="24"/>
        <v>126748.798</v>
      </c>
      <c r="E69" s="16">
        <f t="shared" si="24"/>
        <v>99243.672999999995</v>
      </c>
      <c r="F69" s="16">
        <f t="shared" si="24"/>
        <v>99243.672999999995</v>
      </c>
      <c r="G69" s="16">
        <f t="shared" si="24"/>
        <v>27505.125</v>
      </c>
      <c r="H69" s="16">
        <f t="shared" si="24"/>
        <v>27505.125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7" t="s">
        <v>156</v>
      </c>
      <c r="O69" s="17" t="s">
        <v>107</v>
      </c>
      <c r="P69" s="17">
        <v>30</v>
      </c>
      <c r="Q69" s="17">
        <v>30</v>
      </c>
      <c r="R69" s="17">
        <v>30</v>
      </c>
      <c r="S69" s="24">
        <f t="shared" si="22"/>
        <v>100</v>
      </c>
      <c r="T69" s="17" t="s">
        <v>157</v>
      </c>
      <c r="U69" s="20">
        <f t="shared" si="23"/>
        <v>38</v>
      </c>
    </row>
    <row r="70" spans="1:21" ht="59.25" customHeight="1" x14ac:dyDescent="0.25">
      <c r="A70" s="250" t="s">
        <v>158</v>
      </c>
      <c r="B70" s="252">
        <v>45000</v>
      </c>
      <c r="C70" s="257">
        <f>E70+G70+I70+K70+L70</f>
        <v>45000</v>
      </c>
      <c r="D70" s="257">
        <f>F70+H70+J70+K70+M70</f>
        <v>45000</v>
      </c>
      <c r="E70" s="252">
        <v>35235</v>
      </c>
      <c r="F70" s="252">
        <v>35235</v>
      </c>
      <c r="G70" s="252">
        <v>9765</v>
      </c>
      <c r="H70" s="252">
        <v>9765</v>
      </c>
      <c r="I70" s="252">
        <v>0</v>
      </c>
      <c r="J70" s="252">
        <v>0</v>
      </c>
      <c r="K70" s="252">
        <v>0</v>
      </c>
      <c r="L70" s="252">
        <v>0</v>
      </c>
      <c r="M70" s="252">
        <v>0</v>
      </c>
      <c r="N70" s="17" t="s">
        <v>159</v>
      </c>
      <c r="O70" s="17" t="s">
        <v>68</v>
      </c>
      <c r="P70" s="17">
        <v>87</v>
      </c>
      <c r="Q70" s="17">
        <v>83</v>
      </c>
      <c r="R70" s="7">
        <v>171</v>
      </c>
      <c r="S70" s="22">
        <f t="shared" si="22"/>
        <v>206.02409638554215</v>
      </c>
      <c r="T70" s="17"/>
      <c r="U70" s="20">
        <f t="shared" si="23"/>
        <v>39</v>
      </c>
    </row>
    <row r="71" spans="1:21" ht="63" customHeight="1" x14ac:dyDescent="0.25">
      <c r="A71" s="250"/>
      <c r="B71" s="252"/>
      <c r="C71" s="257"/>
      <c r="D71" s="257"/>
      <c r="E71" s="252"/>
      <c r="F71" s="252"/>
      <c r="G71" s="252"/>
      <c r="H71" s="252"/>
      <c r="I71" s="252"/>
      <c r="J71" s="252"/>
      <c r="K71" s="252"/>
      <c r="L71" s="252"/>
      <c r="M71" s="252"/>
      <c r="N71" s="17" t="s">
        <v>160</v>
      </c>
      <c r="O71" s="17" t="s">
        <v>161</v>
      </c>
      <c r="P71" s="17">
        <v>160.1</v>
      </c>
      <c r="Q71" s="17">
        <v>214.2</v>
      </c>
      <c r="R71" s="7">
        <v>384.05</v>
      </c>
      <c r="S71" s="22">
        <f t="shared" si="22"/>
        <v>179.2950513538749</v>
      </c>
      <c r="T71" s="17"/>
      <c r="U71" s="20">
        <f t="shared" si="23"/>
        <v>40</v>
      </c>
    </row>
    <row r="72" spans="1:21" ht="50.25" customHeight="1" x14ac:dyDescent="0.25">
      <c r="A72" s="250"/>
      <c r="B72" s="252"/>
      <c r="C72" s="257"/>
      <c r="D72" s="257"/>
      <c r="E72" s="252"/>
      <c r="F72" s="252"/>
      <c r="G72" s="252"/>
      <c r="H72" s="252"/>
      <c r="I72" s="252"/>
      <c r="J72" s="252"/>
      <c r="K72" s="252"/>
      <c r="L72" s="252"/>
      <c r="M72" s="252"/>
      <c r="N72" s="17" t="s">
        <v>162</v>
      </c>
      <c r="O72" s="17" t="s">
        <v>107</v>
      </c>
      <c r="P72" s="17">
        <v>120</v>
      </c>
      <c r="Q72" s="17">
        <v>140</v>
      </c>
      <c r="R72" s="7">
        <v>153</v>
      </c>
      <c r="S72" s="22">
        <f t="shared" si="22"/>
        <v>109.28571428571428</v>
      </c>
      <c r="T72" s="17"/>
      <c r="U72" s="20">
        <f t="shared" si="23"/>
        <v>41</v>
      </c>
    </row>
    <row r="73" spans="1:21" ht="51.75" customHeight="1" x14ac:dyDescent="0.25">
      <c r="A73" s="250" t="s">
        <v>163</v>
      </c>
      <c r="B73" s="252">
        <v>81292</v>
      </c>
      <c r="C73" s="257">
        <f>E73+G73+I73+K73+L73</f>
        <v>81292</v>
      </c>
      <c r="D73" s="257">
        <f>F73+H73+J73+K73+M73</f>
        <v>81292</v>
      </c>
      <c r="E73" s="252">
        <v>63651</v>
      </c>
      <c r="F73" s="252">
        <v>63651</v>
      </c>
      <c r="G73" s="252">
        <v>17641</v>
      </c>
      <c r="H73" s="252">
        <v>17641</v>
      </c>
      <c r="I73" s="252">
        <v>0</v>
      </c>
      <c r="J73" s="252">
        <v>0</v>
      </c>
      <c r="K73" s="252">
        <v>0</v>
      </c>
      <c r="L73" s="252">
        <v>0</v>
      </c>
      <c r="M73" s="252">
        <v>0</v>
      </c>
      <c r="N73" s="17" t="s">
        <v>164</v>
      </c>
      <c r="O73" s="17" t="s">
        <v>107</v>
      </c>
      <c r="P73" s="17">
        <v>5</v>
      </c>
      <c r="Q73" s="17">
        <v>13</v>
      </c>
      <c r="R73" s="17">
        <v>13</v>
      </c>
      <c r="S73" s="24">
        <f t="shared" si="22"/>
        <v>100</v>
      </c>
      <c r="T73" s="17"/>
      <c r="U73" s="20">
        <f t="shared" si="23"/>
        <v>42</v>
      </c>
    </row>
    <row r="74" spans="1:21" ht="57.75" customHeight="1" x14ac:dyDescent="0.25">
      <c r="A74" s="250"/>
      <c r="B74" s="252"/>
      <c r="C74" s="257"/>
      <c r="D74" s="257"/>
      <c r="E74" s="252"/>
      <c r="F74" s="252"/>
      <c r="G74" s="252"/>
      <c r="H74" s="252"/>
      <c r="I74" s="252"/>
      <c r="J74" s="252"/>
      <c r="K74" s="252"/>
      <c r="L74" s="252"/>
      <c r="M74" s="252"/>
      <c r="N74" s="17" t="s">
        <v>165</v>
      </c>
      <c r="O74" s="17" t="s">
        <v>68</v>
      </c>
      <c r="P74" s="17">
        <v>43</v>
      </c>
      <c r="Q74" s="17">
        <v>56</v>
      </c>
      <c r="R74" s="7">
        <v>93</v>
      </c>
      <c r="S74" s="22">
        <f t="shared" si="22"/>
        <v>166.07142857142858</v>
      </c>
      <c r="T74" s="17"/>
      <c r="U74" s="20">
        <f t="shared" si="23"/>
        <v>43</v>
      </c>
    </row>
    <row r="75" spans="1:21" ht="54" customHeight="1" x14ac:dyDescent="0.25">
      <c r="A75" s="250"/>
      <c r="B75" s="252"/>
      <c r="C75" s="257"/>
      <c r="D75" s="257"/>
      <c r="E75" s="252"/>
      <c r="F75" s="252"/>
      <c r="G75" s="252"/>
      <c r="H75" s="252"/>
      <c r="I75" s="252"/>
      <c r="J75" s="252"/>
      <c r="K75" s="252"/>
      <c r="L75" s="252"/>
      <c r="M75" s="252"/>
      <c r="N75" s="17" t="s">
        <v>166</v>
      </c>
      <c r="O75" s="17" t="s">
        <v>107</v>
      </c>
      <c r="P75" s="17">
        <v>30</v>
      </c>
      <c r="Q75" s="17">
        <v>40</v>
      </c>
      <c r="R75" s="17">
        <v>50</v>
      </c>
      <c r="S75" s="24">
        <f t="shared" si="22"/>
        <v>125</v>
      </c>
      <c r="T75" s="17"/>
      <c r="U75" s="20">
        <f t="shared" si="23"/>
        <v>44</v>
      </c>
    </row>
    <row r="76" spans="1:21" ht="120" customHeight="1" x14ac:dyDescent="0.25">
      <c r="A76" s="15" t="s">
        <v>167</v>
      </c>
      <c r="B76" s="17">
        <v>693.96</v>
      </c>
      <c r="C76" s="16">
        <f>E76+G76+I76+K76+L76</f>
        <v>456.798</v>
      </c>
      <c r="D76" s="16">
        <f>F76+H76+J76+K76+M76</f>
        <v>456.798</v>
      </c>
      <c r="E76" s="17">
        <v>357.673</v>
      </c>
      <c r="F76" s="17">
        <v>357.673</v>
      </c>
      <c r="G76" s="17">
        <v>99.125</v>
      </c>
      <c r="H76" s="17">
        <v>99.125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 t="s">
        <v>168</v>
      </c>
      <c r="O76" s="17" t="s">
        <v>99</v>
      </c>
      <c r="P76" s="24">
        <v>1802.5</v>
      </c>
      <c r="Q76" s="17">
        <v>1000</v>
      </c>
      <c r="R76" s="17">
        <v>1005</v>
      </c>
      <c r="S76" s="24">
        <f t="shared" si="22"/>
        <v>100.49999999999999</v>
      </c>
      <c r="T76" s="17"/>
      <c r="U76" s="20">
        <f t="shared" si="23"/>
        <v>45</v>
      </c>
    </row>
    <row r="77" spans="1:21" ht="51.75" customHeight="1" x14ac:dyDescent="0.25">
      <c r="A77" s="42" t="s">
        <v>169</v>
      </c>
      <c r="B77" s="37">
        <f t="shared" ref="B77:M77" si="25">B78</f>
        <v>9454</v>
      </c>
      <c r="C77" s="37">
        <f t="shared" si="25"/>
        <v>3676.9459999999999</v>
      </c>
      <c r="D77" s="37">
        <f t="shared" si="25"/>
        <v>3676.9459999999999</v>
      </c>
      <c r="E77" s="37">
        <f t="shared" si="25"/>
        <v>0</v>
      </c>
      <c r="F77" s="37">
        <f t="shared" si="25"/>
        <v>0</v>
      </c>
      <c r="G77" s="37">
        <f t="shared" si="25"/>
        <v>3676.9459999999999</v>
      </c>
      <c r="H77" s="37">
        <f t="shared" si="25"/>
        <v>3676.9459999999999</v>
      </c>
      <c r="I77" s="37">
        <f t="shared" si="25"/>
        <v>0</v>
      </c>
      <c r="J77" s="37">
        <f t="shared" si="25"/>
        <v>0</v>
      </c>
      <c r="K77" s="37">
        <f t="shared" si="25"/>
        <v>0</v>
      </c>
      <c r="L77" s="37">
        <f t="shared" si="25"/>
        <v>0</v>
      </c>
      <c r="M77" s="37">
        <f t="shared" si="25"/>
        <v>0</v>
      </c>
      <c r="N77" s="33" t="s">
        <v>170</v>
      </c>
      <c r="O77" s="33" t="s">
        <v>99</v>
      </c>
      <c r="P77" s="33">
        <v>2.5</v>
      </c>
      <c r="Q77" s="33">
        <v>3</v>
      </c>
      <c r="R77" s="36">
        <v>3</v>
      </c>
      <c r="S77" s="46">
        <f t="shared" si="22"/>
        <v>100</v>
      </c>
      <c r="T77" s="33"/>
      <c r="U77" s="20">
        <f t="shared" si="23"/>
        <v>46</v>
      </c>
    </row>
    <row r="78" spans="1:21" ht="54" customHeight="1" x14ac:dyDescent="0.25">
      <c r="A78" s="35" t="s">
        <v>171</v>
      </c>
      <c r="B78" s="36">
        <v>9454</v>
      </c>
      <c r="C78" s="16">
        <f>E78+G78+I78+K78+L78</f>
        <v>3676.9459999999999</v>
      </c>
      <c r="D78" s="16">
        <f>F78+H78+J78+K78+M78</f>
        <v>3676.9459999999999</v>
      </c>
      <c r="E78" s="36">
        <v>0</v>
      </c>
      <c r="F78" s="36">
        <v>0</v>
      </c>
      <c r="G78" s="36">
        <v>3676.9459999999999</v>
      </c>
      <c r="H78" s="36">
        <v>3676.9459999999999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 t="s">
        <v>172</v>
      </c>
      <c r="O78" s="36" t="s">
        <v>107</v>
      </c>
      <c r="P78" s="36">
        <v>2</v>
      </c>
      <c r="Q78" s="36">
        <v>3</v>
      </c>
      <c r="R78" s="36">
        <v>3</v>
      </c>
      <c r="S78" s="46">
        <f t="shared" si="22"/>
        <v>100</v>
      </c>
      <c r="T78" s="36"/>
      <c r="U78" s="20">
        <f t="shared" si="23"/>
        <v>47</v>
      </c>
    </row>
    <row r="79" spans="1:21" s="50" customFormat="1" ht="61.5" hidden="1" customHeight="1" x14ac:dyDescent="0.25">
      <c r="A79" s="47" t="s">
        <v>173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 t="s">
        <v>174</v>
      </c>
      <c r="O79" s="48" t="s">
        <v>99</v>
      </c>
      <c r="P79" s="48">
        <v>0</v>
      </c>
      <c r="Q79" s="48">
        <v>0.5</v>
      </c>
      <c r="R79" s="48">
        <f>R77-P77</f>
        <v>0.5</v>
      </c>
      <c r="S79" s="49"/>
      <c r="T79" s="48"/>
      <c r="U79" s="20">
        <f t="shared" si="23"/>
        <v>48</v>
      </c>
    </row>
    <row r="80" spans="1:21" ht="70.5" customHeight="1" x14ac:dyDescent="0.25">
      <c r="A80" s="42" t="s">
        <v>175</v>
      </c>
      <c r="B80" s="37">
        <f t="shared" ref="B80:M80" si="26">B81</f>
        <v>19738.648000000001</v>
      </c>
      <c r="C80" s="37">
        <f t="shared" si="26"/>
        <v>5061.2290000000003</v>
      </c>
      <c r="D80" s="37">
        <f t="shared" si="26"/>
        <v>5061.2290000000003</v>
      </c>
      <c r="E80" s="37">
        <f t="shared" si="26"/>
        <v>0</v>
      </c>
      <c r="F80" s="37">
        <f t="shared" si="26"/>
        <v>0</v>
      </c>
      <c r="G80" s="37">
        <f t="shared" si="26"/>
        <v>5061.2290000000003</v>
      </c>
      <c r="H80" s="37">
        <f t="shared" si="26"/>
        <v>5061.2290000000003</v>
      </c>
      <c r="I80" s="37">
        <f t="shared" si="26"/>
        <v>0</v>
      </c>
      <c r="J80" s="37">
        <f t="shared" si="26"/>
        <v>0</v>
      </c>
      <c r="K80" s="37">
        <f t="shared" si="26"/>
        <v>0</v>
      </c>
      <c r="L80" s="37">
        <f t="shared" si="26"/>
        <v>0</v>
      </c>
      <c r="M80" s="37">
        <f t="shared" si="26"/>
        <v>0</v>
      </c>
      <c r="N80" s="51" t="s">
        <v>176</v>
      </c>
      <c r="O80" s="52" t="s">
        <v>143</v>
      </c>
      <c r="P80" s="52">
        <v>142</v>
      </c>
      <c r="Q80" s="51">
        <v>152</v>
      </c>
      <c r="R80" s="51">
        <v>152</v>
      </c>
      <c r="S80" s="53">
        <f>R80/Q80*100</f>
        <v>100</v>
      </c>
      <c r="T80" s="52"/>
      <c r="U80" s="20">
        <v>48</v>
      </c>
    </row>
    <row r="81" spans="1:21" ht="345.75" customHeight="1" x14ac:dyDescent="0.25">
      <c r="A81" s="15" t="s">
        <v>177</v>
      </c>
      <c r="B81" s="17">
        <v>19738.648000000001</v>
      </c>
      <c r="C81" s="16">
        <f>E81+G81+I81+K81+L81</f>
        <v>5061.2290000000003</v>
      </c>
      <c r="D81" s="16">
        <f>F81+H81+J81+K81+M81</f>
        <v>5061.2290000000003</v>
      </c>
      <c r="E81" s="17">
        <v>0</v>
      </c>
      <c r="F81" s="17">
        <v>0</v>
      </c>
      <c r="G81" s="17">
        <v>5061.2290000000003</v>
      </c>
      <c r="H81" s="17">
        <v>5061.2290000000003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52" t="s">
        <v>178</v>
      </c>
      <c r="O81" s="52" t="s">
        <v>107</v>
      </c>
      <c r="P81" s="52">
        <v>42</v>
      </c>
      <c r="Q81" s="51">
        <v>47</v>
      </c>
      <c r="R81" s="51">
        <v>49</v>
      </c>
      <c r="S81" s="53">
        <f>R81/Q81*100</f>
        <v>104.25531914893618</v>
      </c>
      <c r="T81" s="52"/>
      <c r="U81" s="20">
        <f>U80+1</f>
        <v>49</v>
      </c>
    </row>
    <row r="82" spans="1:21" s="50" customFormat="1" ht="85.5" hidden="1" customHeight="1" x14ac:dyDescent="0.25">
      <c r="A82" s="47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4" t="s">
        <v>180</v>
      </c>
      <c r="O82" s="54" t="s">
        <v>143</v>
      </c>
      <c r="P82" s="54">
        <v>0</v>
      </c>
      <c r="Q82" s="54">
        <v>4</v>
      </c>
      <c r="R82" s="54">
        <v>14</v>
      </c>
      <c r="S82" s="54"/>
      <c r="T82" s="54"/>
      <c r="U82" s="20">
        <f>U81+1</f>
        <v>50</v>
      </c>
    </row>
    <row r="83" spans="1:21" ht="59.25" customHeight="1" x14ac:dyDescent="0.25">
      <c r="A83" s="42" t="s">
        <v>181</v>
      </c>
      <c r="B83" s="37">
        <f t="shared" ref="B83:M83" si="27">B84</f>
        <v>26935</v>
      </c>
      <c r="C83" s="37">
        <f t="shared" si="27"/>
        <v>26935</v>
      </c>
      <c r="D83" s="37">
        <f t="shared" si="27"/>
        <v>26935</v>
      </c>
      <c r="E83" s="37">
        <f t="shared" si="27"/>
        <v>6935</v>
      </c>
      <c r="F83" s="37">
        <f t="shared" si="27"/>
        <v>6935</v>
      </c>
      <c r="G83" s="37">
        <f t="shared" si="27"/>
        <v>20000</v>
      </c>
      <c r="H83" s="37">
        <f t="shared" si="27"/>
        <v>20000</v>
      </c>
      <c r="I83" s="37">
        <f t="shared" si="27"/>
        <v>0</v>
      </c>
      <c r="J83" s="37">
        <f t="shared" si="27"/>
        <v>0</v>
      </c>
      <c r="K83" s="37">
        <f t="shared" si="27"/>
        <v>0</v>
      </c>
      <c r="L83" s="37">
        <f t="shared" si="27"/>
        <v>0</v>
      </c>
      <c r="M83" s="37">
        <f t="shared" si="27"/>
        <v>0</v>
      </c>
      <c r="N83" s="52" t="s">
        <v>182</v>
      </c>
      <c r="O83" s="52" t="s">
        <v>107</v>
      </c>
      <c r="P83" s="52">
        <v>0</v>
      </c>
      <c r="Q83" s="51">
        <v>2</v>
      </c>
      <c r="R83" s="51">
        <v>2</v>
      </c>
      <c r="S83" s="53">
        <f>R83/Q83*100</f>
        <v>100</v>
      </c>
      <c r="T83" s="52"/>
      <c r="U83" s="20">
        <v>50</v>
      </c>
    </row>
    <row r="84" spans="1:21" ht="96" customHeight="1" x14ac:dyDescent="0.25">
      <c r="A84" s="250" t="s">
        <v>183</v>
      </c>
      <c r="B84" s="252">
        <v>26935</v>
      </c>
      <c r="C84" s="257">
        <f>E84+G84+I84+K84+L84</f>
        <v>26935</v>
      </c>
      <c r="D84" s="257">
        <f>F84+H84+J84+K84+M84</f>
        <v>26935</v>
      </c>
      <c r="E84" s="252">
        <v>6935</v>
      </c>
      <c r="F84" s="252">
        <v>6935</v>
      </c>
      <c r="G84" s="252">
        <v>20000</v>
      </c>
      <c r="H84" s="252">
        <v>20000</v>
      </c>
      <c r="I84" s="252">
        <v>0</v>
      </c>
      <c r="J84" s="252">
        <v>0</v>
      </c>
      <c r="K84" s="252">
        <v>0</v>
      </c>
      <c r="L84" s="252">
        <v>0</v>
      </c>
      <c r="M84" s="252">
        <v>0</v>
      </c>
      <c r="N84" s="55" t="s">
        <v>184</v>
      </c>
      <c r="O84" s="56" t="s">
        <v>24</v>
      </c>
      <c r="P84" s="55" t="s">
        <v>52</v>
      </c>
      <c r="Q84" s="56">
        <v>30</v>
      </c>
      <c r="R84" s="56">
        <v>20.8</v>
      </c>
      <c r="S84" s="57">
        <f>R84-Q84</f>
        <v>-9.1999999999999993</v>
      </c>
      <c r="T84" s="56" t="s">
        <v>185</v>
      </c>
      <c r="U84" s="20">
        <f>U83+1</f>
        <v>51</v>
      </c>
    </row>
    <row r="85" spans="1:21" ht="75" customHeight="1" x14ac:dyDescent="0.25">
      <c r="A85" s="250"/>
      <c r="B85" s="252"/>
      <c r="C85" s="257"/>
      <c r="D85" s="257"/>
      <c r="E85" s="252"/>
      <c r="F85" s="252"/>
      <c r="G85" s="252"/>
      <c r="H85" s="252"/>
      <c r="I85" s="252"/>
      <c r="J85" s="252"/>
      <c r="K85" s="252"/>
      <c r="L85" s="252"/>
      <c r="M85" s="252"/>
      <c r="N85" s="58" t="s">
        <v>186</v>
      </c>
      <c r="O85" s="59" t="s">
        <v>107</v>
      </c>
      <c r="P85" s="60" t="s">
        <v>52</v>
      </c>
      <c r="Q85" s="56">
        <v>25</v>
      </c>
      <c r="R85" s="60">
        <v>18</v>
      </c>
      <c r="S85" s="61">
        <f>R85/Q85*100</f>
        <v>72</v>
      </c>
      <c r="T85" s="60" t="s">
        <v>187</v>
      </c>
      <c r="U85" s="20">
        <f>U84+1</f>
        <v>52</v>
      </c>
    </row>
    <row r="86" spans="1:21" ht="33.75" customHeight="1" x14ac:dyDescent="0.25">
      <c r="A86" s="249" t="s">
        <v>188</v>
      </c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0"/>
    </row>
    <row r="87" spans="1:21" ht="72.75" customHeight="1" x14ac:dyDescent="0.25">
      <c r="A87" s="15" t="s">
        <v>189</v>
      </c>
      <c r="B87" s="23">
        <f t="shared" ref="B87:M87" si="28">B88</f>
        <v>100</v>
      </c>
      <c r="C87" s="23">
        <f t="shared" si="28"/>
        <v>0</v>
      </c>
      <c r="D87" s="23">
        <f t="shared" si="28"/>
        <v>0</v>
      </c>
      <c r="E87" s="23">
        <f t="shared" si="28"/>
        <v>0</v>
      </c>
      <c r="F87" s="23">
        <f t="shared" si="28"/>
        <v>0</v>
      </c>
      <c r="G87" s="23">
        <f t="shared" si="28"/>
        <v>0</v>
      </c>
      <c r="H87" s="23">
        <f t="shared" si="28"/>
        <v>0</v>
      </c>
      <c r="I87" s="23">
        <f t="shared" si="28"/>
        <v>0</v>
      </c>
      <c r="J87" s="23">
        <f t="shared" si="28"/>
        <v>0</v>
      </c>
      <c r="K87" s="23">
        <f t="shared" si="28"/>
        <v>0</v>
      </c>
      <c r="L87" s="23">
        <f t="shared" si="28"/>
        <v>0</v>
      </c>
      <c r="M87" s="23">
        <f t="shared" si="28"/>
        <v>0</v>
      </c>
      <c r="N87" s="17" t="s">
        <v>190</v>
      </c>
      <c r="O87" s="17" t="s">
        <v>143</v>
      </c>
      <c r="P87" s="17">
        <v>46.1</v>
      </c>
      <c r="Q87" s="7">
        <v>49.1</v>
      </c>
      <c r="R87" s="7">
        <v>54</v>
      </c>
      <c r="S87" s="22">
        <f>R87/Q87*100</f>
        <v>109.97963340122199</v>
      </c>
      <c r="T87" s="17"/>
      <c r="U87" s="20">
        <v>53</v>
      </c>
    </row>
    <row r="88" spans="1:21" ht="57.75" customHeight="1" x14ac:dyDescent="0.25">
      <c r="A88" s="15" t="s">
        <v>191</v>
      </c>
      <c r="B88" s="16">
        <f t="shared" ref="B88:M88" si="29">B89+B90</f>
        <v>100</v>
      </c>
      <c r="C88" s="16">
        <f t="shared" si="29"/>
        <v>0</v>
      </c>
      <c r="D88" s="16">
        <f t="shared" si="29"/>
        <v>0</v>
      </c>
      <c r="E88" s="16">
        <f t="shared" si="29"/>
        <v>0</v>
      </c>
      <c r="F88" s="16">
        <f t="shared" si="29"/>
        <v>0</v>
      </c>
      <c r="G88" s="16">
        <f t="shared" si="29"/>
        <v>0</v>
      </c>
      <c r="H88" s="16">
        <f t="shared" si="29"/>
        <v>0</v>
      </c>
      <c r="I88" s="16">
        <f t="shared" si="29"/>
        <v>0</v>
      </c>
      <c r="J88" s="16">
        <f t="shared" si="29"/>
        <v>0</v>
      </c>
      <c r="K88" s="16">
        <f t="shared" si="29"/>
        <v>0</v>
      </c>
      <c r="L88" s="16">
        <f t="shared" si="29"/>
        <v>0</v>
      </c>
      <c r="M88" s="16">
        <f t="shared" si="29"/>
        <v>0</v>
      </c>
      <c r="N88" s="17" t="s">
        <v>192</v>
      </c>
      <c r="O88" s="17" t="s">
        <v>193</v>
      </c>
      <c r="P88" s="17">
        <v>110.1</v>
      </c>
      <c r="Q88" s="7">
        <v>111.23</v>
      </c>
      <c r="R88" s="7">
        <v>143.9</v>
      </c>
      <c r="S88" s="22">
        <f>R88/Q88*100</f>
        <v>129.37157241751328</v>
      </c>
      <c r="T88" s="17"/>
      <c r="U88" s="20">
        <f>U87+1</f>
        <v>54</v>
      </c>
    </row>
    <row r="89" spans="1:21" ht="72.75" customHeight="1" x14ac:dyDescent="0.25">
      <c r="A89" s="15" t="s">
        <v>194</v>
      </c>
      <c r="B89" s="17">
        <v>50</v>
      </c>
      <c r="C89" s="16">
        <f>E89+G89+I89+K89+L89</f>
        <v>0</v>
      </c>
      <c r="D89" s="16">
        <f>F89+H89+J89+K89+M89</f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253" t="s">
        <v>195</v>
      </c>
      <c r="O89" s="253" t="s">
        <v>107</v>
      </c>
      <c r="P89" s="252">
        <v>3</v>
      </c>
      <c r="Q89" s="254">
        <v>4</v>
      </c>
      <c r="R89" s="255">
        <v>4</v>
      </c>
      <c r="S89" s="256">
        <f>R89/Q89*100</f>
        <v>100</v>
      </c>
      <c r="T89" s="252"/>
      <c r="U89" s="248">
        <f>U88+1</f>
        <v>55</v>
      </c>
    </row>
    <row r="90" spans="1:21" ht="76.5" customHeight="1" x14ac:dyDescent="0.25">
      <c r="A90" s="15" t="s">
        <v>196</v>
      </c>
      <c r="B90" s="17">
        <v>50</v>
      </c>
      <c r="C90" s="16">
        <f>E90+G90+I90+K90+L90</f>
        <v>0</v>
      </c>
      <c r="D90" s="16">
        <f>F90+H90+J90+K90+M90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253"/>
      <c r="O90" s="253" t="s">
        <v>107</v>
      </c>
      <c r="P90" s="252"/>
      <c r="Q90" s="254">
        <v>4</v>
      </c>
      <c r="R90" s="255"/>
      <c r="S90" s="256"/>
      <c r="T90" s="252"/>
      <c r="U90" s="248"/>
    </row>
    <row r="91" spans="1:21" ht="33" customHeight="1" x14ac:dyDescent="0.25">
      <c r="A91" s="249" t="s">
        <v>197</v>
      </c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0"/>
    </row>
    <row r="92" spans="1:21" ht="45.75" customHeight="1" x14ac:dyDescent="0.25">
      <c r="A92" s="250" t="s">
        <v>198</v>
      </c>
      <c r="B92" s="251">
        <f t="shared" ref="B92:M92" si="30">B95</f>
        <v>106285.9133</v>
      </c>
      <c r="C92" s="251">
        <f t="shared" si="30"/>
        <v>100028.54239999999</v>
      </c>
      <c r="D92" s="251">
        <f t="shared" si="30"/>
        <v>99903.879899999985</v>
      </c>
      <c r="E92" s="251">
        <f t="shared" si="30"/>
        <v>0</v>
      </c>
      <c r="F92" s="251">
        <f t="shared" si="30"/>
        <v>0</v>
      </c>
      <c r="G92" s="251">
        <f t="shared" si="30"/>
        <v>100028.54239999999</v>
      </c>
      <c r="H92" s="251">
        <f t="shared" si="30"/>
        <v>99903.879899999985</v>
      </c>
      <c r="I92" s="251">
        <f t="shared" si="30"/>
        <v>0</v>
      </c>
      <c r="J92" s="251">
        <f t="shared" si="30"/>
        <v>0</v>
      </c>
      <c r="K92" s="251">
        <f t="shared" si="30"/>
        <v>0</v>
      </c>
      <c r="L92" s="251">
        <f t="shared" si="30"/>
        <v>0</v>
      </c>
      <c r="M92" s="251">
        <f t="shared" si="30"/>
        <v>0</v>
      </c>
      <c r="N92" s="55" t="s">
        <v>199</v>
      </c>
      <c r="O92" s="55" t="s">
        <v>200</v>
      </c>
      <c r="P92" s="57">
        <v>17.600000000000001</v>
      </c>
      <c r="Q92" s="62">
        <v>17.899999999999999</v>
      </c>
      <c r="R92" s="57">
        <v>23</v>
      </c>
      <c r="S92" s="57">
        <f>R92/Q92*100</f>
        <v>128.49162011173186</v>
      </c>
      <c r="T92" s="7"/>
      <c r="U92" s="20">
        <v>56</v>
      </c>
    </row>
    <row r="93" spans="1:21" ht="53.25" customHeight="1" x14ac:dyDescent="0.25">
      <c r="A93" s="250"/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55" t="s">
        <v>201</v>
      </c>
      <c r="O93" s="55" t="s">
        <v>200</v>
      </c>
      <c r="P93" s="62">
        <v>13.4</v>
      </c>
      <c r="Q93" s="62">
        <v>13.5</v>
      </c>
      <c r="R93" s="57">
        <v>14.6</v>
      </c>
      <c r="S93" s="57">
        <f>R93/Q93*100</f>
        <v>108.14814814814815</v>
      </c>
      <c r="T93" s="7"/>
      <c r="U93" s="20">
        <f t="shared" ref="U93:U108" si="31">U92+1</f>
        <v>57</v>
      </c>
    </row>
    <row r="94" spans="1:21" ht="66.75" customHeight="1" x14ac:dyDescent="0.25">
      <c r="A94" s="250"/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55" t="s">
        <v>202</v>
      </c>
      <c r="O94" s="55" t="s">
        <v>200</v>
      </c>
      <c r="P94" s="63">
        <v>2.25</v>
      </c>
      <c r="Q94" s="63">
        <v>2.2799999999999998</v>
      </c>
      <c r="R94" s="64">
        <v>2.2799999999999998</v>
      </c>
      <c r="S94" s="65">
        <f>R94/Q94*100</f>
        <v>100</v>
      </c>
      <c r="T94" s="18" t="s">
        <v>25</v>
      </c>
      <c r="U94" s="20">
        <f t="shared" si="31"/>
        <v>58</v>
      </c>
    </row>
    <row r="95" spans="1:21" ht="63" customHeight="1" x14ac:dyDescent="0.25">
      <c r="A95" s="15" t="s">
        <v>203</v>
      </c>
      <c r="B95" s="16">
        <f t="shared" ref="B95:M95" si="32">B96+B97+B98+B99+B103+B104+B105+B106+B108</f>
        <v>106285.9133</v>
      </c>
      <c r="C95" s="16">
        <f t="shared" si="32"/>
        <v>100028.54239999999</v>
      </c>
      <c r="D95" s="16">
        <f t="shared" si="32"/>
        <v>99903.879899999985</v>
      </c>
      <c r="E95" s="16">
        <f t="shared" si="32"/>
        <v>0</v>
      </c>
      <c r="F95" s="16">
        <f t="shared" si="32"/>
        <v>0</v>
      </c>
      <c r="G95" s="16">
        <f t="shared" si="32"/>
        <v>100028.54239999999</v>
      </c>
      <c r="H95" s="16">
        <f t="shared" si="32"/>
        <v>99903.879899999985</v>
      </c>
      <c r="I95" s="16">
        <f t="shared" si="32"/>
        <v>0</v>
      </c>
      <c r="J95" s="16">
        <f t="shared" si="32"/>
        <v>0</v>
      </c>
      <c r="K95" s="16">
        <f t="shared" si="32"/>
        <v>0</v>
      </c>
      <c r="L95" s="16">
        <f t="shared" si="32"/>
        <v>0</v>
      </c>
      <c r="M95" s="16">
        <f t="shared" si="32"/>
        <v>0</v>
      </c>
      <c r="N95" s="55" t="s">
        <v>204</v>
      </c>
      <c r="O95" s="56" t="s">
        <v>24</v>
      </c>
      <c r="P95" s="55">
        <v>106</v>
      </c>
      <c r="Q95" s="55">
        <v>106</v>
      </c>
      <c r="R95" s="66">
        <v>106</v>
      </c>
      <c r="S95" s="67">
        <f>R95-Q95</f>
        <v>0</v>
      </c>
      <c r="T95" s="18" t="s">
        <v>25</v>
      </c>
      <c r="U95" s="20">
        <f t="shared" si="31"/>
        <v>59</v>
      </c>
    </row>
    <row r="96" spans="1:21" ht="123.75" customHeight="1" x14ac:dyDescent="0.25">
      <c r="A96" s="15" t="s">
        <v>205</v>
      </c>
      <c r="B96" s="17">
        <v>2311.5949999999998</v>
      </c>
      <c r="C96" s="16">
        <f>E96+G96+I96+K96+L96</f>
        <v>1810.825</v>
      </c>
      <c r="D96" s="16">
        <f>F96+H96+J96+K96+M96</f>
        <v>1810.8226999999999</v>
      </c>
      <c r="E96" s="17">
        <v>0</v>
      </c>
      <c r="F96" s="17">
        <v>0</v>
      </c>
      <c r="G96" s="17">
        <v>1810.825</v>
      </c>
      <c r="H96" s="17">
        <v>1810.8226999999999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55" t="s">
        <v>206</v>
      </c>
      <c r="O96" s="55" t="s">
        <v>97</v>
      </c>
      <c r="P96" s="55">
        <v>73.5</v>
      </c>
      <c r="Q96" s="55">
        <v>76.400000000000006</v>
      </c>
      <c r="R96" s="55">
        <v>76.599999999999994</v>
      </c>
      <c r="S96" s="62">
        <f>R96/Q96*100</f>
        <v>100.26178010471203</v>
      </c>
      <c r="T96" s="55"/>
      <c r="U96" s="20">
        <f t="shared" si="31"/>
        <v>60</v>
      </c>
    </row>
    <row r="97" spans="1:21" ht="94.5" customHeight="1" x14ac:dyDescent="0.25">
      <c r="A97" s="15" t="s">
        <v>207</v>
      </c>
      <c r="B97" s="17">
        <v>36700.749799999998</v>
      </c>
      <c r="C97" s="16">
        <f>E97+G97+I97+K97+L97</f>
        <v>34451.569000000003</v>
      </c>
      <c r="D97" s="16">
        <f>F97+H97+J97+K97+M97</f>
        <v>34434.802000000003</v>
      </c>
      <c r="E97" s="17">
        <v>0</v>
      </c>
      <c r="F97" s="17">
        <v>0</v>
      </c>
      <c r="G97" s="17">
        <v>34451.569000000003</v>
      </c>
      <c r="H97" s="17">
        <v>34434.802000000003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55" t="s">
        <v>208</v>
      </c>
      <c r="O97" s="56" t="s">
        <v>24</v>
      </c>
      <c r="P97" s="55">
        <v>5</v>
      </c>
      <c r="Q97" s="55">
        <v>5.2</v>
      </c>
      <c r="R97" s="55">
        <v>5.2</v>
      </c>
      <c r="S97" s="62">
        <f>R97-Q97</f>
        <v>0</v>
      </c>
      <c r="T97" s="55"/>
      <c r="U97" s="20">
        <f t="shared" si="31"/>
        <v>61</v>
      </c>
    </row>
    <row r="98" spans="1:21" ht="82.5" customHeight="1" x14ac:dyDescent="0.25">
      <c r="A98" s="68" t="s">
        <v>209</v>
      </c>
      <c r="B98" s="55">
        <v>1137.3274699999999</v>
      </c>
      <c r="C98" s="16">
        <f>E98+G98+I98+K98+L98</f>
        <v>1137.2919999999999</v>
      </c>
      <c r="D98" s="16">
        <f>F98+H98+J98+K98+M98</f>
        <v>1129.4297999999999</v>
      </c>
      <c r="E98" s="55">
        <v>0</v>
      </c>
      <c r="F98" s="55">
        <v>0</v>
      </c>
      <c r="G98" s="55">
        <v>1137.2919999999999</v>
      </c>
      <c r="H98" s="55">
        <v>1129.4297999999999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 t="s">
        <v>210</v>
      </c>
      <c r="O98" s="55" t="s">
        <v>211</v>
      </c>
      <c r="P98" s="55">
        <v>50</v>
      </c>
      <c r="Q98" s="55">
        <v>48</v>
      </c>
      <c r="R98" s="56">
        <v>74</v>
      </c>
      <c r="S98" s="57">
        <f>R98/Q98*100</f>
        <v>154.16666666666669</v>
      </c>
      <c r="T98" s="56"/>
      <c r="U98" s="20">
        <f t="shared" si="31"/>
        <v>62</v>
      </c>
    </row>
    <row r="99" spans="1:21" ht="74.25" customHeight="1" x14ac:dyDescent="0.25">
      <c r="A99" s="246" t="s">
        <v>212</v>
      </c>
      <c r="B99" s="245">
        <v>42431.644</v>
      </c>
      <c r="C99" s="247">
        <f>E99+G99+I99+K99+L99</f>
        <v>40341.07</v>
      </c>
      <c r="D99" s="247">
        <f>F99+H99+J99+K99+M99</f>
        <v>40241.038999999997</v>
      </c>
      <c r="E99" s="245">
        <v>0</v>
      </c>
      <c r="F99" s="245">
        <v>0</v>
      </c>
      <c r="G99" s="245">
        <v>40341.07</v>
      </c>
      <c r="H99" s="245">
        <v>40241.038999999997</v>
      </c>
      <c r="I99" s="245">
        <v>0</v>
      </c>
      <c r="J99" s="245">
        <v>0</v>
      </c>
      <c r="K99" s="245">
        <v>0</v>
      </c>
      <c r="L99" s="245">
        <v>0</v>
      </c>
      <c r="M99" s="245">
        <v>0</v>
      </c>
      <c r="N99" s="55" t="s">
        <v>213</v>
      </c>
      <c r="O99" s="55" t="s">
        <v>161</v>
      </c>
      <c r="P99" s="62">
        <v>277.8</v>
      </c>
      <c r="Q99" s="62">
        <v>238.8</v>
      </c>
      <c r="R99" s="57">
        <v>182.2</v>
      </c>
      <c r="S99" s="57">
        <f>R99/Q99*100</f>
        <v>76.298157453936341</v>
      </c>
      <c r="T99" s="57" t="s">
        <v>214</v>
      </c>
      <c r="U99" s="20">
        <f t="shared" si="31"/>
        <v>63</v>
      </c>
    </row>
    <row r="100" spans="1:21" ht="69" customHeight="1" x14ac:dyDescent="0.25">
      <c r="A100" s="246"/>
      <c r="B100" s="245"/>
      <c r="C100" s="247"/>
      <c r="D100" s="247"/>
      <c r="E100" s="245"/>
      <c r="F100" s="245"/>
      <c r="G100" s="245"/>
      <c r="H100" s="245"/>
      <c r="I100" s="245"/>
      <c r="J100" s="245"/>
      <c r="K100" s="245"/>
      <c r="L100" s="245"/>
      <c r="M100" s="245"/>
      <c r="N100" s="55" t="s">
        <v>215</v>
      </c>
      <c r="O100" s="56" t="s">
        <v>24</v>
      </c>
      <c r="P100" s="55">
        <v>68</v>
      </c>
      <c r="Q100" s="55">
        <v>72</v>
      </c>
      <c r="R100" s="56">
        <v>67</v>
      </c>
      <c r="S100" s="57">
        <f>R100-Q100</f>
        <v>-5</v>
      </c>
      <c r="T100" s="55" t="s">
        <v>216</v>
      </c>
      <c r="U100" s="20">
        <f t="shared" si="31"/>
        <v>64</v>
      </c>
    </row>
    <row r="101" spans="1:21" ht="78" customHeight="1" x14ac:dyDescent="0.25">
      <c r="A101" s="246"/>
      <c r="B101" s="245"/>
      <c r="C101" s="247"/>
      <c r="D101" s="247"/>
      <c r="E101" s="245"/>
      <c r="F101" s="245"/>
      <c r="G101" s="245"/>
      <c r="H101" s="245"/>
      <c r="I101" s="245"/>
      <c r="J101" s="245"/>
      <c r="K101" s="245"/>
      <c r="L101" s="245"/>
      <c r="M101" s="245"/>
      <c r="N101" s="55" t="s">
        <v>217</v>
      </c>
      <c r="O101" s="56" t="s">
        <v>24</v>
      </c>
      <c r="P101" s="55">
        <v>75</v>
      </c>
      <c r="Q101" s="55">
        <v>75</v>
      </c>
      <c r="R101" s="56">
        <v>75</v>
      </c>
      <c r="S101" s="57">
        <f>R101-Q101</f>
        <v>0</v>
      </c>
      <c r="T101" s="55" t="s">
        <v>157</v>
      </c>
      <c r="U101" s="20">
        <f t="shared" si="31"/>
        <v>65</v>
      </c>
    </row>
    <row r="102" spans="1:21" ht="83.25" customHeight="1" x14ac:dyDescent="0.25">
      <c r="A102" s="246"/>
      <c r="B102" s="245"/>
      <c r="C102" s="247"/>
      <c r="D102" s="247"/>
      <c r="E102" s="245"/>
      <c r="F102" s="245"/>
      <c r="G102" s="245"/>
      <c r="H102" s="245"/>
      <c r="I102" s="245"/>
      <c r="J102" s="245"/>
      <c r="K102" s="245"/>
      <c r="L102" s="245"/>
      <c r="M102" s="245"/>
      <c r="N102" s="55" t="s">
        <v>218</v>
      </c>
      <c r="O102" s="56" t="s">
        <v>24</v>
      </c>
      <c r="P102" s="55">
        <v>100</v>
      </c>
      <c r="Q102" s="55">
        <v>100</v>
      </c>
      <c r="R102" s="56">
        <v>100</v>
      </c>
      <c r="S102" s="57">
        <f>R102-Q102</f>
        <v>0</v>
      </c>
      <c r="T102" s="55"/>
      <c r="U102" s="20">
        <f t="shared" si="31"/>
        <v>66</v>
      </c>
    </row>
    <row r="103" spans="1:21" ht="123" customHeight="1" x14ac:dyDescent="0.25">
      <c r="A103" s="68" t="s">
        <v>219</v>
      </c>
      <c r="B103" s="55">
        <v>7506.6</v>
      </c>
      <c r="C103" s="69">
        <f>E103+G103+I103+K103+L103</f>
        <v>7318.3163999999997</v>
      </c>
      <c r="D103" s="69">
        <f>F103+H103+J103+K103+M103</f>
        <v>7318.3163999999997</v>
      </c>
      <c r="E103" s="55">
        <v>0</v>
      </c>
      <c r="F103" s="55">
        <v>0</v>
      </c>
      <c r="G103" s="55">
        <v>7318.3163999999997</v>
      </c>
      <c r="H103" s="55">
        <v>7318.3163999999997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 t="s">
        <v>220</v>
      </c>
      <c r="O103" s="55" t="s">
        <v>145</v>
      </c>
      <c r="P103" s="55">
        <v>23.8</v>
      </c>
      <c r="Q103" s="55">
        <v>23.8</v>
      </c>
      <c r="R103" s="55">
        <v>23.85</v>
      </c>
      <c r="S103" s="62">
        <f>R103/Q103*100</f>
        <v>100.21008403361344</v>
      </c>
      <c r="T103" s="55"/>
      <c r="U103" s="20">
        <f t="shared" si="31"/>
        <v>67</v>
      </c>
    </row>
    <row r="104" spans="1:21" ht="86.25" customHeight="1" x14ac:dyDescent="0.25">
      <c r="A104" s="68" t="s">
        <v>221</v>
      </c>
      <c r="B104" s="55">
        <v>1000</v>
      </c>
      <c r="C104" s="69">
        <f>E104+G104+I104+K104+L104</f>
        <v>1000</v>
      </c>
      <c r="D104" s="69">
        <f>F104+H104+J104+K104+M104</f>
        <v>1000</v>
      </c>
      <c r="E104" s="55">
        <v>0</v>
      </c>
      <c r="F104" s="55">
        <v>0</v>
      </c>
      <c r="G104" s="55">
        <v>1000</v>
      </c>
      <c r="H104" s="55">
        <v>1000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 t="s">
        <v>222</v>
      </c>
      <c r="O104" s="55" t="s">
        <v>107</v>
      </c>
      <c r="P104" s="55">
        <v>24</v>
      </c>
      <c r="Q104" s="55">
        <v>19</v>
      </c>
      <c r="R104" s="56">
        <v>19</v>
      </c>
      <c r="S104" s="57">
        <f>R104/Q104*100</f>
        <v>100</v>
      </c>
      <c r="T104" s="55"/>
      <c r="U104" s="20">
        <f t="shared" si="31"/>
        <v>68</v>
      </c>
    </row>
    <row r="105" spans="1:21" ht="72" customHeight="1" x14ac:dyDescent="0.25">
      <c r="A105" s="68" t="s">
        <v>223</v>
      </c>
      <c r="B105" s="55"/>
      <c r="C105" s="69">
        <f>E105+G105+I105+K105+L105</f>
        <v>0</v>
      </c>
      <c r="D105" s="69">
        <f>F105+H105+J105+K105+M105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 t="s">
        <v>224</v>
      </c>
      <c r="O105" s="56" t="s">
        <v>24</v>
      </c>
      <c r="P105" s="55">
        <v>100</v>
      </c>
      <c r="Q105" s="55">
        <v>100</v>
      </c>
      <c r="R105" s="55">
        <v>100</v>
      </c>
      <c r="S105" s="62">
        <f>R105-Q105</f>
        <v>0</v>
      </c>
      <c r="T105" s="55"/>
      <c r="U105" s="20">
        <f t="shared" si="31"/>
        <v>69</v>
      </c>
    </row>
    <row r="106" spans="1:21" ht="54" customHeight="1" x14ac:dyDescent="0.25">
      <c r="A106" s="246" t="s">
        <v>225</v>
      </c>
      <c r="B106" s="245">
        <v>15197.99703</v>
      </c>
      <c r="C106" s="247">
        <f>E106+G106+I106+K106+L106</f>
        <v>13969.47</v>
      </c>
      <c r="D106" s="247">
        <f>F106+H106+J106+K106+M106</f>
        <v>13969.47</v>
      </c>
      <c r="E106" s="245">
        <v>0</v>
      </c>
      <c r="F106" s="245">
        <v>0</v>
      </c>
      <c r="G106" s="245">
        <v>13969.47</v>
      </c>
      <c r="H106" s="245">
        <v>13969.47</v>
      </c>
      <c r="I106" s="245">
        <v>0</v>
      </c>
      <c r="J106" s="245">
        <v>0</v>
      </c>
      <c r="K106" s="245">
        <v>0</v>
      </c>
      <c r="L106" s="245">
        <v>0</v>
      </c>
      <c r="M106" s="245">
        <v>0</v>
      </c>
      <c r="N106" s="55" t="s">
        <v>226</v>
      </c>
      <c r="O106" s="55" t="s">
        <v>107</v>
      </c>
      <c r="P106" s="70">
        <v>10</v>
      </c>
      <c r="Q106" s="70">
        <v>8</v>
      </c>
      <c r="R106" s="70">
        <v>10</v>
      </c>
      <c r="S106" s="71">
        <f>R106/Q106*100</f>
        <v>125</v>
      </c>
      <c r="T106" s="70"/>
      <c r="U106" s="20">
        <f t="shared" si="31"/>
        <v>70</v>
      </c>
    </row>
    <row r="107" spans="1:21" ht="72.75" customHeight="1" x14ac:dyDescent="0.25">
      <c r="A107" s="246"/>
      <c r="B107" s="245"/>
      <c r="C107" s="247"/>
      <c r="D107" s="247"/>
      <c r="E107" s="245"/>
      <c r="F107" s="245"/>
      <c r="G107" s="245"/>
      <c r="H107" s="245"/>
      <c r="I107" s="245"/>
      <c r="J107" s="245"/>
      <c r="K107" s="245"/>
      <c r="L107" s="245"/>
      <c r="M107" s="245"/>
      <c r="N107" s="55" t="s">
        <v>227</v>
      </c>
      <c r="O107" s="55" t="s">
        <v>228</v>
      </c>
      <c r="P107" s="55">
        <v>11</v>
      </c>
      <c r="Q107" s="55">
        <v>12</v>
      </c>
      <c r="R107" s="55">
        <v>14</v>
      </c>
      <c r="S107" s="62">
        <f>R107/Q107*100</f>
        <v>116.66666666666667</v>
      </c>
      <c r="T107" s="55"/>
      <c r="U107" s="20">
        <f t="shared" si="31"/>
        <v>71</v>
      </c>
    </row>
    <row r="108" spans="1:21" ht="72.75" customHeight="1" x14ac:dyDescent="0.25">
      <c r="A108" s="68" t="s">
        <v>229</v>
      </c>
      <c r="B108" s="55">
        <v>0</v>
      </c>
      <c r="C108" s="69">
        <f>E108+G108+I108+K108+L108</f>
        <v>0</v>
      </c>
      <c r="D108" s="69">
        <f>F108+H108+J108+K108+M108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 t="s">
        <v>230</v>
      </c>
      <c r="O108" s="56" t="s">
        <v>24</v>
      </c>
      <c r="P108" s="55">
        <v>102.6</v>
      </c>
      <c r="Q108" s="55">
        <v>104.3</v>
      </c>
      <c r="R108" s="56"/>
      <c r="S108" s="57"/>
      <c r="T108" s="7" t="s">
        <v>231</v>
      </c>
      <c r="U108" s="20">
        <f t="shared" si="31"/>
        <v>72</v>
      </c>
    </row>
  </sheetData>
  <mergeCells count="210">
    <mergeCell ref="A1:T1"/>
    <mergeCell ref="A2:T2"/>
    <mergeCell ref="A3:A5"/>
    <mergeCell ref="B3:B5"/>
    <mergeCell ref="C3:D4"/>
    <mergeCell ref="E3:M3"/>
    <mergeCell ref="N3:T3"/>
    <mergeCell ref="E4:F4"/>
    <mergeCell ref="G4:H4"/>
    <mergeCell ref="I4:J4"/>
    <mergeCell ref="K4:K5"/>
    <mergeCell ref="L4:M4"/>
    <mergeCell ref="A7:T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1: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T14:T16"/>
    <mergeCell ref="T25:T2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C44:C45"/>
    <mergeCell ref="D44:D45"/>
    <mergeCell ref="E44:E45"/>
    <mergeCell ref="F44:F45"/>
    <mergeCell ref="G44:G45"/>
    <mergeCell ref="H44:H45"/>
    <mergeCell ref="I44:I45"/>
    <mergeCell ref="A41:T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F62:F63"/>
    <mergeCell ref="G62:G63"/>
    <mergeCell ref="H62:H63"/>
    <mergeCell ref="I62:I63"/>
    <mergeCell ref="J44:J45"/>
    <mergeCell ref="K44:K45"/>
    <mergeCell ref="L44:L45"/>
    <mergeCell ref="M44:M45"/>
    <mergeCell ref="A58:T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44:A45"/>
    <mergeCell ref="B44:B45"/>
    <mergeCell ref="H70:H72"/>
    <mergeCell ref="I70:I72"/>
    <mergeCell ref="J62:J63"/>
    <mergeCell ref="K62:K63"/>
    <mergeCell ref="L62:L63"/>
    <mergeCell ref="M62:M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62:A63"/>
    <mergeCell ref="B62:B63"/>
    <mergeCell ref="C62:C63"/>
    <mergeCell ref="D62:D63"/>
    <mergeCell ref="E62:E63"/>
    <mergeCell ref="J70:J72"/>
    <mergeCell ref="K70:K72"/>
    <mergeCell ref="L70:L72"/>
    <mergeCell ref="M70:M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A70:A72"/>
    <mergeCell ref="B70:B72"/>
    <mergeCell ref="C70:C72"/>
    <mergeCell ref="D70:D72"/>
    <mergeCell ref="E70:E72"/>
    <mergeCell ref="F70:F72"/>
    <mergeCell ref="G70:G72"/>
    <mergeCell ref="L99:L102"/>
    <mergeCell ref="M99:M102"/>
    <mergeCell ref="J84:J85"/>
    <mergeCell ref="K84:K85"/>
    <mergeCell ref="L84:L85"/>
    <mergeCell ref="M84:M85"/>
    <mergeCell ref="A86:T86"/>
    <mergeCell ref="N89:N90"/>
    <mergeCell ref="O89:O90"/>
    <mergeCell ref="P89:P90"/>
    <mergeCell ref="Q89:Q90"/>
    <mergeCell ref="R89:R90"/>
    <mergeCell ref="S89:S90"/>
    <mergeCell ref="T89:T9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89:U90"/>
    <mergeCell ref="A91:T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J106:J107"/>
    <mergeCell ref="K106:K107"/>
    <mergeCell ref="L106:L107"/>
    <mergeCell ref="M106:M107"/>
    <mergeCell ref="A99:A102"/>
    <mergeCell ref="B99:B102"/>
    <mergeCell ref="C99:C102"/>
    <mergeCell ref="D99:D102"/>
    <mergeCell ref="E99:E102"/>
    <mergeCell ref="F99:F102"/>
    <mergeCell ref="G99:G10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99:H102"/>
    <mergeCell ref="I99:I102"/>
    <mergeCell ref="J99:J102"/>
    <mergeCell ref="K99:K102"/>
  </mergeCells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  <rowBreaks count="6" manualBreakCount="6">
    <brk id="18" max="16383" man="1"/>
    <brk id="34" max="16383" man="1"/>
    <brk id="47" max="16383" man="1"/>
    <brk id="61" max="16383" man="1"/>
    <brk id="7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124"/>
  <sheetViews>
    <sheetView tabSelected="1" view="pageBreakPreview" zoomScale="50" zoomScaleNormal="66" zoomScaleSheetLayoutView="50" zoomScalePageLayoutView="4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A10" sqref="A10"/>
    </sheetView>
  </sheetViews>
  <sheetFormatPr defaultColWidth="9.140625" defaultRowHeight="18.75" x14ac:dyDescent="0.3"/>
  <cols>
    <col min="1" max="1" width="37.7109375" style="126" customWidth="1"/>
    <col min="2" max="2" width="20.7109375" style="117" customWidth="1"/>
    <col min="3" max="3" width="20.85546875" style="103" customWidth="1"/>
    <col min="4" max="4" width="20.85546875" style="74" customWidth="1"/>
    <col min="5" max="5" width="23.85546875" style="75" customWidth="1"/>
    <col min="6" max="6" width="21.42578125" style="75" customWidth="1"/>
    <col min="7" max="7" width="21.28515625" style="75" customWidth="1"/>
    <col min="8" max="8" width="9.7109375" style="109" customWidth="1"/>
    <col min="9" max="9" width="11.42578125" style="109" customWidth="1"/>
    <col min="10" max="10" width="17.5703125" style="75" customWidth="1"/>
    <col min="11" max="11" width="21.7109375" style="75" customWidth="1"/>
    <col min="12" max="12" width="11.140625" style="75" customWidth="1"/>
    <col min="13" max="13" width="11.85546875" style="75" customWidth="1"/>
    <col min="14" max="14" width="11.42578125" style="105" customWidth="1"/>
    <col min="15" max="15" width="12.140625" style="75" customWidth="1"/>
    <col min="16" max="16" width="25.42578125" style="146" customWidth="1"/>
    <col min="17" max="17" width="9.7109375" style="73" customWidth="1"/>
    <col min="18" max="18" width="9.85546875" style="73" customWidth="1"/>
    <col min="19" max="19" width="10" style="125" customWidth="1"/>
    <col min="20" max="20" width="11.28515625" style="73" customWidth="1"/>
    <col min="21" max="21" width="35.28515625" style="154" customWidth="1"/>
    <col min="22" max="22" width="72.7109375" style="73" customWidth="1"/>
    <col min="23" max="23" width="19.140625" style="73" customWidth="1"/>
    <col min="24" max="1007" width="8.7109375" style="73" customWidth="1"/>
    <col min="1008" max="16384" width="9.140625" style="73"/>
  </cols>
  <sheetData>
    <row r="1" spans="1:21" ht="22.5" customHeight="1" x14ac:dyDescent="0.3">
      <c r="T1" s="328"/>
      <c r="U1" s="328"/>
    </row>
    <row r="2" spans="1:21" ht="25.35" customHeight="1" x14ac:dyDescent="0.25">
      <c r="A2" s="276" t="s">
        <v>232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1:21" ht="25.35" customHeight="1" x14ac:dyDescent="0.25">
      <c r="A3" s="276" t="s">
        <v>407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</row>
    <row r="4" spans="1:21" ht="18" customHeight="1" x14ac:dyDescent="0.25">
      <c r="A4" s="276" t="s">
        <v>408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</row>
    <row r="5" spans="1:21" ht="24.75" customHeight="1" x14ac:dyDescent="0.25">
      <c r="A5" s="329" t="s">
        <v>289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</row>
    <row r="6" spans="1:21" ht="108" customHeight="1" x14ac:dyDescent="0.25">
      <c r="A6" s="314" t="s">
        <v>250</v>
      </c>
      <c r="B6" s="294" t="s">
        <v>3</v>
      </c>
      <c r="C6" s="313" t="s">
        <v>240</v>
      </c>
      <c r="D6" s="339" t="s">
        <v>233</v>
      </c>
      <c r="E6" s="339"/>
      <c r="F6" s="339" t="s">
        <v>234</v>
      </c>
      <c r="G6" s="339"/>
      <c r="H6" s="339"/>
      <c r="I6" s="339"/>
      <c r="J6" s="339"/>
      <c r="K6" s="339"/>
      <c r="L6" s="339"/>
      <c r="M6" s="339"/>
      <c r="N6" s="339"/>
      <c r="O6" s="339"/>
      <c r="P6" s="342" t="s">
        <v>245</v>
      </c>
      <c r="Q6" s="314" t="s">
        <v>252</v>
      </c>
      <c r="R6" s="314" t="s">
        <v>253</v>
      </c>
      <c r="S6" s="314" t="s">
        <v>285</v>
      </c>
      <c r="T6" s="314" t="s">
        <v>241</v>
      </c>
      <c r="U6" s="342" t="s">
        <v>251</v>
      </c>
    </row>
    <row r="7" spans="1:21" ht="194.25" customHeight="1" x14ac:dyDescent="0.25">
      <c r="A7" s="314"/>
      <c r="B7" s="294"/>
      <c r="C7" s="313"/>
      <c r="D7" s="339"/>
      <c r="E7" s="339"/>
      <c r="F7" s="339" t="s">
        <v>235</v>
      </c>
      <c r="G7" s="339"/>
      <c r="H7" s="294" t="s">
        <v>236</v>
      </c>
      <c r="I7" s="294"/>
      <c r="J7" s="339" t="s">
        <v>8</v>
      </c>
      <c r="K7" s="339"/>
      <c r="L7" s="339" t="s">
        <v>9</v>
      </c>
      <c r="M7" s="339"/>
      <c r="N7" s="339" t="s">
        <v>237</v>
      </c>
      <c r="O7" s="339"/>
      <c r="P7" s="343"/>
      <c r="Q7" s="314"/>
      <c r="R7" s="314"/>
      <c r="S7" s="314"/>
      <c r="T7" s="314"/>
      <c r="U7" s="343"/>
    </row>
    <row r="8" spans="1:21" s="76" customFormat="1" ht="46.5" customHeight="1" x14ac:dyDescent="0.25">
      <c r="A8" s="314"/>
      <c r="B8" s="294"/>
      <c r="C8" s="313"/>
      <c r="D8" s="163" t="s">
        <v>12</v>
      </c>
      <c r="E8" s="163" t="s">
        <v>13</v>
      </c>
      <c r="F8" s="163" t="s">
        <v>12</v>
      </c>
      <c r="G8" s="163" t="s">
        <v>13</v>
      </c>
      <c r="H8" s="165" t="s">
        <v>12</v>
      </c>
      <c r="I8" s="165" t="s">
        <v>13</v>
      </c>
      <c r="J8" s="163" t="s">
        <v>12</v>
      </c>
      <c r="K8" s="163" t="s">
        <v>13</v>
      </c>
      <c r="L8" s="163" t="s">
        <v>12</v>
      </c>
      <c r="M8" s="163" t="s">
        <v>13</v>
      </c>
      <c r="N8" s="166" t="s">
        <v>12</v>
      </c>
      <c r="O8" s="163" t="s">
        <v>13</v>
      </c>
      <c r="P8" s="344"/>
      <c r="Q8" s="314"/>
      <c r="R8" s="314"/>
      <c r="S8" s="314"/>
      <c r="T8" s="314"/>
      <c r="U8" s="344"/>
    </row>
    <row r="9" spans="1:21" ht="33" customHeight="1" x14ac:dyDescent="0.25">
      <c r="A9" s="340" t="s">
        <v>242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1"/>
      <c r="T9" s="340"/>
      <c r="U9" s="340"/>
    </row>
    <row r="10" spans="1:21" ht="208.5" customHeight="1" x14ac:dyDescent="0.25">
      <c r="A10" s="99" t="s">
        <v>293</v>
      </c>
      <c r="B10" s="120">
        <f>B11+B65+B76</f>
        <v>1051726.1000000001</v>
      </c>
      <c r="C10" s="120">
        <f t="shared" ref="C10:O10" si="0">C11+C65+C76</f>
        <v>1051726.0289999999</v>
      </c>
      <c r="D10" s="120">
        <f>F10+H10+J10+L10+N10</f>
        <v>319123.61433999997</v>
      </c>
      <c r="E10" s="120">
        <f>G10+I10+K10+M10+O10</f>
        <v>315692.00147999998</v>
      </c>
      <c r="F10" s="120">
        <f t="shared" si="0"/>
        <v>245475.02054</v>
      </c>
      <c r="G10" s="120">
        <f t="shared" si="0"/>
        <v>245015.19031999999</v>
      </c>
      <c r="H10" s="120">
        <f t="shared" si="0"/>
        <v>0</v>
      </c>
      <c r="I10" s="120">
        <f t="shared" si="0"/>
        <v>0</v>
      </c>
      <c r="J10" s="120">
        <f t="shared" si="0"/>
        <v>73648.593800000002</v>
      </c>
      <c r="K10" s="120">
        <f>K11+K65+K76</f>
        <v>70676.811160000012</v>
      </c>
      <c r="L10" s="120">
        <f t="shared" si="0"/>
        <v>0</v>
      </c>
      <c r="M10" s="120">
        <f t="shared" si="0"/>
        <v>0</v>
      </c>
      <c r="N10" s="120">
        <f t="shared" si="0"/>
        <v>0</v>
      </c>
      <c r="O10" s="120">
        <f t="shared" si="0"/>
        <v>0</v>
      </c>
      <c r="P10" s="115" t="s">
        <v>254</v>
      </c>
      <c r="Q10" s="164">
        <v>101.8</v>
      </c>
      <c r="R10" s="77">
        <v>101</v>
      </c>
      <c r="S10" s="204">
        <v>99.4</v>
      </c>
      <c r="T10" s="203">
        <f>S10-R10</f>
        <v>-1.5999999999999943</v>
      </c>
      <c r="U10" s="150" t="s">
        <v>383</v>
      </c>
    </row>
    <row r="11" spans="1:21" ht="177" customHeight="1" x14ac:dyDescent="0.25">
      <c r="A11" s="167" t="s">
        <v>294</v>
      </c>
      <c r="B11" s="212">
        <f>B14+B18+B63</f>
        <v>799083</v>
      </c>
      <c r="C11" s="212">
        <f t="shared" ref="C11:O11" si="1">C14+C18+C63</f>
        <v>799083</v>
      </c>
      <c r="D11" s="120">
        <f>F11+H11+J11+L11+N11</f>
        <v>207042.34860999999</v>
      </c>
      <c r="E11" s="120">
        <f>G11+I11+K11+M11+O11</f>
        <v>203610.73574999999</v>
      </c>
      <c r="F11" s="212">
        <f t="shared" si="1"/>
        <v>153568.38264999999</v>
      </c>
      <c r="G11" s="212">
        <f t="shared" si="1"/>
        <v>153108.55242999998</v>
      </c>
      <c r="H11" s="212">
        <f t="shared" si="1"/>
        <v>0</v>
      </c>
      <c r="I11" s="212">
        <f t="shared" si="1"/>
        <v>0</v>
      </c>
      <c r="J11" s="212">
        <f t="shared" si="1"/>
        <v>53473.965959999994</v>
      </c>
      <c r="K11" s="212">
        <f>K14+K18+K63</f>
        <v>50502.183320000004</v>
      </c>
      <c r="L11" s="212">
        <f t="shared" si="1"/>
        <v>0</v>
      </c>
      <c r="M11" s="212">
        <f t="shared" si="1"/>
        <v>0</v>
      </c>
      <c r="N11" s="212">
        <f t="shared" si="1"/>
        <v>0</v>
      </c>
      <c r="O11" s="212">
        <f t="shared" si="1"/>
        <v>0</v>
      </c>
      <c r="P11" s="131" t="s">
        <v>255</v>
      </c>
      <c r="Q11" s="121">
        <v>30.3</v>
      </c>
      <c r="R11" s="121">
        <v>47.6</v>
      </c>
      <c r="S11" s="205">
        <v>10.81</v>
      </c>
      <c r="T11" s="205">
        <f>S11/R11*100-100</f>
        <v>-77.289915966386559</v>
      </c>
      <c r="U11" s="150" t="s">
        <v>383</v>
      </c>
    </row>
    <row r="12" spans="1:21" s="81" customFormat="1" ht="73.5" customHeight="1" x14ac:dyDescent="0.25">
      <c r="A12" s="315" t="s">
        <v>403</v>
      </c>
      <c r="B12" s="274">
        <v>43115.5</v>
      </c>
      <c r="C12" s="274">
        <v>43115.463920000002</v>
      </c>
      <c r="D12" s="274">
        <f t="shared" ref="D12:E13" si="2">F12+H12+J12+L12+N12</f>
        <v>0</v>
      </c>
      <c r="E12" s="274">
        <f t="shared" si="2"/>
        <v>0</v>
      </c>
      <c r="F12" s="274">
        <v>0</v>
      </c>
      <c r="G12" s="274">
        <v>0</v>
      </c>
      <c r="H12" s="274">
        <v>0</v>
      </c>
      <c r="I12" s="274">
        <v>0</v>
      </c>
      <c r="J12" s="274">
        <v>0</v>
      </c>
      <c r="K12" s="274">
        <v>0</v>
      </c>
      <c r="L12" s="274">
        <v>0</v>
      </c>
      <c r="M12" s="274">
        <v>0</v>
      </c>
      <c r="N12" s="274">
        <v>0</v>
      </c>
      <c r="O12" s="274">
        <v>0</v>
      </c>
      <c r="P12" s="131" t="s">
        <v>256</v>
      </c>
      <c r="Q12" s="78" t="s">
        <v>243</v>
      </c>
      <c r="R12" s="78">
        <v>240</v>
      </c>
      <c r="S12" s="114">
        <v>126.006</v>
      </c>
      <c r="T12" s="77">
        <f>S12/R12*100-100</f>
        <v>-47.497500000000002</v>
      </c>
      <c r="U12" s="150" t="s">
        <v>383</v>
      </c>
    </row>
    <row r="13" spans="1:21" s="81" customFormat="1" ht="408.75" customHeight="1" x14ac:dyDescent="0.25">
      <c r="A13" s="316"/>
      <c r="B13" s="275"/>
      <c r="C13" s="275"/>
      <c r="D13" s="275">
        <f t="shared" si="2"/>
        <v>0</v>
      </c>
      <c r="E13" s="275">
        <f t="shared" si="2"/>
        <v>0</v>
      </c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145" t="s">
        <v>290</v>
      </c>
      <c r="Q13" s="121" t="s">
        <v>243</v>
      </c>
      <c r="R13" s="121">
        <v>1250</v>
      </c>
      <c r="S13" s="121">
        <v>0</v>
      </c>
      <c r="T13" s="121">
        <f>S13/R13*100-100</f>
        <v>-100</v>
      </c>
      <c r="U13" s="150" t="s">
        <v>409</v>
      </c>
    </row>
    <row r="14" spans="1:21" s="176" customFormat="1" ht="51.75" customHeight="1" x14ac:dyDescent="0.25">
      <c r="A14" s="172" t="s">
        <v>286</v>
      </c>
      <c r="B14" s="157">
        <f>B12</f>
        <v>43115.5</v>
      </c>
      <c r="C14" s="157">
        <f>C12</f>
        <v>43115.463920000002</v>
      </c>
      <c r="D14" s="157">
        <f t="shared" ref="D14:O14" si="3">D12</f>
        <v>0</v>
      </c>
      <c r="E14" s="157">
        <f t="shared" si="3"/>
        <v>0</v>
      </c>
      <c r="F14" s="157">
        <f t="shared" si="3"/>
        <v>0</v>
      </c>
      <c r="G14" s="157">
        <f t="shared" si="3"/>
        <v>0</v>
      </c>
      <c r="H14" s="157">
        <f t="shared" si="3"/>
        <v>0</v>
      </c>
      <c r="I14" s="157">
        <f t="shared" si="3"/>
        <v>0</v>
      </c>
      <c r="J14" s="157">
        <f t="shared" si="3"/>
        <v>0</v>
      </c>
      <c r="K14" s="157">
        <f t="shared" si="3"/>
        <v>0</v>
      </c>
      <c r="L14" s="157">
        <f t="shared" si="3"/>
        <v>0</v>
      </c>
      <c r="M14" s="157">
        <f t="shared" si="3"/>
        <v>0</v>
      </c>
      <c r="N14" s="157">
        <f t="shared" si="3"/>
        <v>0</v>
      </c>
      <c r="O14" s="157">
        <f t="shared" si="3"/>
        <v>0</v>
      </c>
      <c r="P14" s="173"/>
      <c r="Q14" s="144"/>
      <c r="R14" s="144"/>
      <c r="S14" s="174"/>
      <c r="T14" s="144"/>
      <c r="U14" s="175"/>
    </row>
    <row r="15" spans="1:21" s="81" customFormat="1" ht="36" customHeight="1" x14ac:dyDescent="0.25">
      <c r="A15" s="172" t="s">
        <v>247</v>
      </c>
      <c r="B15" s="157">
        <v>0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73"/>
      <c r="Q15" s="144"/>
      <c r="R15" s="144"/>
      <c r="S15" s="174"/>
      <c r="T15" s="144"/>
      <c r="U15" s="175"/>
    </row>
    <row r="16" spans="1:21" s="81" customFormat="1" ht="408.75" customHeight="1" x14ac:dyDescent="0.25">
      <c r="A16" s="321" t="s">
        <v>248</v>
      </c>
      <c r="B16" s="274">
        <v>64742.3</v>
      </c>
      <c r="C16" s="274">
        <v>64742.3</v>
      </c>
      <c r="D16" s="274">
        <f t="shared" ref="D16" si="4">F16+H16+J16+L16+N16</f>
        <v>766.69047999999998</v>
      </c>
      <c r="E16" s="274">
        <f t="shared" ref="E16" si="5">G16+I16+K16+M16+O16</f>
        <v>250.19682</v>
      </c>
      <c r="F16" s="274">
        <v>494.22516999999999</v>
      </c>
      <c r="G16" s="274">
        <v>87.774979999999999</v>
      </c>
      <c r="H16" s="274">
        <v>0</v>
      </c>
      <c r="I16" s="274">
        <v>0</v>
      </c>
      <c r="J16" s="274">
        <v>272.46530999999999</v>
      </c>
      <c r="K16" s="274">
        <v>162.42184</v>
      </c>
      <c r="L16" s="274">
        <v>0</v>
      </c>
      <c r="M16" s="274">
        <v>0</v>
      </c>
      <c r="N16" s="274">
        <v>0</v>
      </c>
      <c r="O16" s="274">
        <v>0</v>
      </c>
      <c r="P16" s="147" t="s">
        <v>283</v>
      </c>
      <c r="Q16" s="78" t="s">
        <v>243</v>
      </c>
      <c r="R16" s="78">
        <v>276</v>
      </c>
      <c r="S16" s="114" t="s">
        <v>243</v>
      </c>
      <c r="T16" s="77" t="s">
        <v>243</v>
      </c>
      <c r="U16" s="149" t="s">
        <v>384</v>
      </c>
    </row>
    <row r="17" spans="1:22" s="81" customFormat="1" ht="371.25" customHeight="1" x14ac:dyDescent="0.25">
      <c r="A17" s="322"/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119" t="s">
        <v>284</v>
      </c>
      <c r="Q17" s="114" t="s">
        <v>243</v>
      </c>
      <c r="R17" s="129">
        <v>55</v>
      </c>
      <c r="S17" s="114">
        <v>0</v>
      </c>
      <c r="T17" s="77">
        <f>S17/R17*100-100</f>
        <v>-100</v>
      </c>
      <c r="U17" s="149" t="s">
        <v>421</v>
      </c>
    </row>
    <row r="18" spans="1:22" s="81" customFormat="1" ht="39" customHeight="1" x14ac:dyDescent="0.25">
      <c r="A18" s="172" t="s">
        <v>286</v>
      </c>
      <c r="B18" s="157">
        <f>B16</f>
        <v>64742.3</v>
      </c>
      <c r="C18" s="157">
        <f t="shared" ref="C18:O18" si="6">C16</f>
        <v>64742.3</v>
      </c>
      <c r="D18" s="157">
        <f t="shared" si="6"/>
        <v>766.69047999999998</v>
      </c>
      <c r="E18" s="157">
        <f t="shared" si="6"/>
        <v>250.19682</v>
      </c>
      <c r="F18" s="157">
        <f t="shared" si="6"/>
        <v>494.22516999999999</v>
      </c>
      <c r="G18" s="157">
        <f t="shared" si="6"/>
        <v>87.774979999999999</v>
      </c>
      <c r="H18" s="157">
        <f t="shared" si="6"/>
        <v>0</v>
      </c>
      <c r="I18" s="157">
        <f t="shared" si="6"/>
        <v>0</v>
      </c>
      <c r="J18" s="157">
        <f t="shared" si="6"/>
        <v>272.46530999999999</v>
      </c>
      <c r="K18" s="157">
        <f t="shared" si="6"/>
        <v>162.42184</v>
      </c>
      <c r="L18" s="157">
        <f t="shared" si="6"/>
        <v>0</v>
      </c>
      <c r="M18" s="157">
        <f t="shared" si="6"/>
        <v>0</v>
      </c>
      <c r="N18" s="157">
        <f t="shared" si="6"/>
        <v>0</v>
      </c>
      <c r="O18" s="157">
        <f t="shared" si="6"/>
        <v>0</v>
      </c>
      <c r="P18" s="177"/>
      <c r="Q18" s="114"/>
      <c r="R18" s="129"/>
      <c r="S18" s="159"/>
      <c r="T18" s="114"/>
      <c r="U18" s="178"/>
    </row>
    <row r="19" spans="1:22" s="81" customFormat="1" ht="28.5" customHeight="1" x14ac:dyDescent="0.25">
      <c r="A19" s="172" t="s">
        <v>247</v>
      </c>
      <c r="B19" s="157">
        <v>0</v>
      </c>
      <c r="C19" s="157">
        <v>0</v>
      </c>
      <c r="D19" s="157">
        <v>0</v>
      </c>
      <c r="E19" s="157">
        <v>0</v>
      </c>
      <c r="F19" s="157">
        <v>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73"/>
      <c r="Q19" s="144"/>
      <c r="R19" s="179"/>
      <c r="S19" s="161"/>
      <c r="T19" s="144"/>
      <c r="U19" s="180"/>
    </row>
    <row r="20" spans="1:22" ht="28.5" customHeight="1" x14ac:dyDescent="0.25">
      <c r="A20" s="302" t="s">
        <v>295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4"/>
      <c r="T20" s="303"/>
      <c r="U20" s="305"/>
    </row>
    <row r="21" spans="1:22" ht="196.5" customHeight="1" x14ac:dyDescent="0.25">
      <c r="A21" s="91" t="s">
        <v>296</v>
      </c>
      <c r="B21" s="120">
        <f t="shared" ref="B21:O21" si="7">B22</f>
        <v>285427.20000000001</v>
      </c>
      <c r="C21" s="120">
        <f t="shared" si="7"/>
        <v>285427.23608</v>
      </c>
      <c r="D21" s="120">
        <f>F21+H21+J21+L21+N21</f>
        <v>103066.59957000001</v>
      </c>
      <c r="E21" s="120">
        <f>G21+I21+K21+M21+O21</f>
        <v>103066.59957000001</v>
      </c>
      <c r="F21" s="120">
        <f t="shared" si="7"/>
        <v>80399.339040000006</v>
      </c>
      <c r="G21" s="120">
        <f t="shared" si="7"/>
        <v>80399.339040000006</v>
      </c>
      <c r="H21" s="120">
        <f t="shared" si="7"/>
        <v>0</v>
      </c>
      <c r="I21" s="120">
        <f t="shared" si="7"/>
        <v>0</v>
      </c>
      <c r="J21" s="120">
        <f>J22</f>
        <v>22667.26053</v>
      </c>
      <c r="K21" s="120">
        <f t="shared" si="7"/>
        <v>22667.26053</v>
      </c>
      <c r="L21" s="120">
        <f t="shared" si="7"/>
        <v>0</v>
      </c>
      <c r="M21" s="120">
        <f t="shared" si="7"/>
        <v>0</v>
      </c>
      <c r="N21" s="120">
        <f t="shared" si="7"/>
        <v>0</v>
      </c>
      <c r="O21" s="120">
        <f t="shared" si="7"/>
        <v>0</v>
      </c>
      <c r="P21" s="171" t="s">
        <v>259</v>
      </c>
      <c r="Q21" s="77">
        <v>102</v>
      </c>
      <c r="R21" s="77">
        <v>101.6</v>
      </c>
      <c r="S21" s="114" t="s">
        <v>243</v>
      </c>
      <c r="T21" s="78" t="s">
        <v>243</v>
      </c>
      <c r="U21" s="151" t="s">
        <v>384</v>
      </c>
    </row>
    <row r="22" spans="1:22" ht="171" customHeight="1" x14ac:dyDescent="0.25">
      <c r="A22" s="91" t="s">
        <v>297</v>
      </c>
      <c r="B22" s="120">
        <f>B23+B32+B36</f>
        <v>285427.20000000001</v>
      </c>
      <c r="C22" s="120">
        <f t="shared" ref="C22:O22" si="8">C23+C32+C36</f>
        <v>285427.23608</v>
      </c>
      <c r="D22" s="120">
        <f>F22+H22+J22+L22+N22</f>
        <v>103066.59957000001</v>
      </c>
      <c r="E22" s="120">
        <f>G22+I22+K22+M22+O22</f>
        <v>103066.59957000001</v>
      </c>
      <c r="F22" s="120">
        <f t="shared" si="8"/>
        <v>80399.339040000006</v>
      </c>
      <c r="G22" s="120">
        <f t="shared" si="8"/>
        <v>80399.339040000006</v>
      </c>
      <c r="H22" s="120">
        <f t="shared" si="8"/>
        <v>0</v>
      </c>
      <c r="I22" s="120">
        <f t="shared" si="8"/>
        <v>0</v>
      </c>
      <c r="J22" s="120">
        <f t="shared" si="8"/>
        <v>22667.26053</v>
      </c>
      <c r="K22" s="120">
        <f t="shared" si="8"/>
        <v>22667.26053</v>
      </c>
      <c r="L22" s="120">
        <f t="shared" si="8"/>
        <v>0</v>
      </c>
      <c r="M22" s="120">
        <f t="shared" si="8"/>
        <v>0</v>
      </c>
      <c r="N22" s="120">
        <f t="shared" si="8"/>
        <v>0</v>
      </c>
      <c r="O22" s="120">
        <f t="shared" si="8"/>
        <v>0</v>
      </c>
      <c r="P22" s="171" t="s">
        <v>260</v>
      </c>
      <c r="Q22" s="77">
        <v>17.3</v>
      </c>
      <c r="R22" s="77">
        <v>29</v>
      </c>
      <c r="S22" s="114" t="s">
        <v>243</v>
      </c>
      <c r="T22" s="78" t="s">
        <v>243</v>
      </c>
      <c r="U22" s="151" t="s">
        <v>384</v>
      </c>
    </row>
    <row r="23" spans="1:22" ht="178.5" customHeight="1" x14ac:dyDescent="0.3">
      <c r="A23" s="319" t="s">
        <v>298</v>
      </c>
      <c r="B23" s="318">
        <v>186589.2</v>
      </c>
      <c r="C23" s="318">
        <v>186589.23608</v>
      </c>
      <c r="D23" s="318">
        <f t="shared" ref="D23:D31" si="9">F23+H23+J23+L23+N23</f>
        <v>103066.59957000001</v>
      </c>
      <c r="E23" s="277">
        <f>G23+I23+K23+M23+O23</f>
        <v>103066.59957000001</v>
      </c>
      <c r="F23" s="294">
        <v>80399.339040000006</v>
      </c>
      <c r="G23" s="294">
        <v>80399.339040000006</v>
      </c>
      <c r="H23" s="294"/>
      <c r="I23" s="294"/>
      <c r="J23" s="294">
        <v>22667.26053</v>
      </c>
      <c r="K23" s="294">
        <v>22667.26053</v>
      </c>
      <c r="L23" s="318"/>
      <c r="M23" s="318"/>
      <c r="N23" s="318"/>
      <c r="O23" s="318"/>
      <c r="P23" s="171" t="s">
        <v>338</v>
      </c>
      <c r="Q23" s="165" t="s">
        <v>243</v>
      </c>
      <c r="R23" s="165">
        <v>35</v>
      </c>
      <c r="S23" s="204">
        <f>15.1936+22.711</f>
        <v>37.904600000000002</v>
      </c>
      <c r="T23" s="77">
        <f t="shared" ref="T23:T32" si="10">S23/R23*100-100</f>
        <v>8.2988571428571447</v>
      </c>
      <c r="U23" s="93" t="s">
        <v>422</v>
      </c>
      <c r="V23" s="210" t="s">
        <v>427</v>
      </c>
    </row>
    <row r="24" spans="1:22" ht="240" customHeight="1" x14ac:dyDescent="0.3">
      <c r="A24" s="320"/>
      <c r="B24" s="278"/>
      <c r="C24" s="278"/>
      <c r="D24" s="278">
        <f t="shared" si="9"/>
        <v>0</v>
      </c>
      <c r="E24" s="278"/>
      <c r="F24" s="294"/>
      <c r="G24" s="294"/>
      <c r="H24" s="294"/>
      <c r="I24" s="294"/>
      <c r="J24" s="294"/>
      <c r="K24" s="294"/>
      <c r="L24" s="278"/>
      <c r="M24" s="278"/>
      <c r="N24" s="278"/>
      <c r="O24" s="278"/>
      <c r="P24" s="92" t="s">
        <v>261</v>
      </c>
      <c r="Q24" s="165">
        <v>450.5</v>
      </c>
      <c r="R24" s="77">
        <v>1150</v>
      </c>
      <c r="S24" s="114">
        <v>13.039</v>
      </c>
      <c r="T24" s="77">
        <f t="shared" si="10"/>
        <v>-98.866173913043482</v>
      </c>
      <c r="U24" s="292" t="s">
        <v>418</v>
      </c>
      <c r="V24" s="210" t="s">
        <v>416</v>
      </c>
    </row>
    <row r="25" spans="1:22" ht="228" customHeight="1" x14ac:dyDescent="0.3">
      <c r="A25" s="320"/>
      <c r="B25" s="278"/>
      <c r="C25" s="278"/>
      <c r="D25" s="278">
        <f t="shared" si="9"/>
        <v>0</v>
      </c>
      <c r="E25" s="278"/>
      <c r="F25" s="284"/>
      <c r="G25" s="284"/>
      <c r="H25" s="284"/>
      <c r="I25" s="284"/>
      <c r="J25" s="284"/>
      <c r="K25" s="284"/>
      <c r="L25" s="278"/>
      <c r="M25" s="278"/>
      <c r="N25" s="278"/>
      <c r="O25" s="278"/>
      <c r="P25" s="92" t="s">
        <v>262</v>
      </c>
      <c r="Q25" s="165">
        <v>223.1</v>
      </c>
      <c r="R25" s="165">
        <v>320</v>
      </c>
      <c r="S25" s="114">
        <v>45.56</v>
      </c>
      <c r="T25" s="77">
        <f t="shared" ref="T25" si="11">S25/R25*100-100</f>
        <v>-85.762500000000003</v>
      </c>
      <c r="U25" s="296"/>
      <c r="V25" s="210" t="s">
        <v>417</v>
      </c>
    </row>
    <row r="26" spans="1:22" ht="141" customHeight="1" x14ac:dyDescent="0.3">
      <c r="A26" s="320"/>
      <c r="B26" s="278"/>
      <c r="C26" s="278"/>
      <c r="D26" s="278">
        <f t="shared" si="9"/>
        <v>0</v>
      </c>
      <c r="E26" s="278"/>
      <c r="F26" s="284"/>
      <c r="G26" s="284"/>
      <c r="H26" s="284"/>
      <c r="I26" s="284"/>
      <c r="J26" s="284"/>
      <c r="K26" s="284"/>
      <c r="L26" s="278"/>
      <c r="M26" s="278"/>
      <c r="N26" s="278"/>
      <c r="O26" s="278"/>
      <c r="P26" s="92" t="s">
        <v>263</v>
      </c>
      <c r="Q26" s="165">
        <v>8.5</v>
      </c>
      <c r="R26" s="77">
        <v>14.83</v>
      </c>
      <c r="S26" s="114">
        <v>14.84</v>
      </c>
      <c r="T26" s="77">
        <f>S26-R26</f>
        <v>9.9999999999997868E-3</v>
      </c>
      <c r="U26" s="296"/>
      <c r="V26" s="221" t="s">
        <v>419</v>
      </c>
    </row>
    <row r="27" spans="1:22" ht="215.25" customHeight="1" x14ac:dyDescent="0.25">
      <c r="A27" s="320"/>
      <c r="B27" s="278"/>
      <c r="C27" s="278"/>
      <c r="D27" s="278">
        <f t="shared" si="9"/>
        <v>0</v>
      </c>
      <c r="E27" s="278"/>
      <c r="F27" s="284"/>
      <c r="G27" s="284"/>
      <c r="H27" s="284"/>
      <c r="I27" s="284"/>
      <c r="J27" s="284"/>
      <c r="K27" s="284"/>
      <c r="L27" s="278"/>
      <c r="M27" s="278"/>
      <c r="N27" s="278"/>
      <c r="O27" s="278"/>
      <c r="P27" s="92" t="s">
        <v>266</v>
      </c>
      <c r="Q27" s="165" t="s">
        <v>243</v>
      </c>
      <c r="R27" s="77">
        <v>6.9</v>
      </c>
      <c r="S27" s="214">
        <v>0.04</v>
      </c>
      <c r="T27" s="165">
        <f>S27-R27</f>
        <v>-6.86</v>
      </c>
      <c r="U27" s="296"/>
    </row>
    <row r="28" spans="1:22" ht="101.25" customHeight="1" x14ac:dyDescent="0.3">
      <c r="A28" s="320"/>
      <c r="B28" s="278"/>
      <c r="C28" s="278"/>
      <c r="D28" s="278">
        <f t="shared" si="9"/>
        <v>0</v>
      </c>
      <c r="E28" s="278"/>
      <c r="F28" s="317"/>
      <c r="G28" s="317"/>
      <c r="H28" s="317"/>
      <c r="I28" s="317"/>
      <c r="J28" s="317"/>
      <c r="K28" s="317"/>
      <c r="L28" s="278"/>
      <c r="M28" s="278"/>
      <c r="N28" s="278"/>
      <c r="O28" s="278"/>
      <c r="P28" s="92" t="s">
        <v>264</v>
      </c>
      <c r="Q28" s="165">
        <v>33.799999999999997</v>
      </c>
      <c r="R28" s="77">
        <v>24.4</v>
      </c>
      <c r="S28" s="114">
        <v>24.4</v>
      </c>
      <c r="T28" s="77">
        <f>S28-R28</f>
        <v>0</v>
      </c>
      <c r="U28" s="296"/>
      <c r="V28" s="221" t="s">
        <v>419</v>
      </c>
    </row>
    <row r="29" spans="1:22" ht="231" customHeight="1" x14ac:dyDescent="0.3">
      <c r="A29" s="320"/>
      <c r="B29" s="278"/>
      <c r="C29" s="278"/>
      <c r="D29" s="278">
        <f t="shared" si="9"/>
        <v>0</v>
      </c>
      <c r="E29" s="278"/>
      <c r="F29" s="284"/>
      <c r="G29" s="284"/>
      <c r="H29" s="284"/>
      <c r="I29" s="284"/>
      <c r="J29" s="284"/>
      <c r="K29" s="284"/>
      <c r="L29" s="278"/>
      <c r="M29" s="278"/>
      <c r="N29" s="278"/>
      <c r="O29" s="278"/>
      <c r="P29" s="133" t="s">
        <v>265</v>
      </c>
      <c r="Q29" s="169" t="s">
        <v>243</v>
      </c>
      <c r="R29" s="169">
        <v>1.1100000000000001</v>
      </c>
      <c r="S29" s="114">
        <v>0</v>
      </c>
      <c r="T29" s="77">
        <f>S29/R29*100-100</f>
        <v>-100</v>
      </c>
      <c r="U29" s="296"/>
      <c r="V29" s="210" t="s">
        <v>416</v>
      </c>
    </row>
    <row r="30" spans="1:22" ht="240" customHeight="1" x14ac:dyDescent="0.3">
      <c r="A30" s="320"/>
      <c r="B30" s="278"/>
      <c r="C30" s="278"/>
      <c r="D30" s="278">
        <f t="shared" si="9"/>
        <v>0</v>
      </c>
      <c r="E30" s="278"/>
      <c r="F30" s="284"/>
      <c r="G30" s="284"/>
      <c r="H30" s="284"/>
      <c r="I30" s="284"/>
      <c r="J30" s="284"/>
      <c r="K30" s="284"/>
      <c r="L30" s="278"/>
      <c r="M30" s="278"/>
      <c r="N30" s="278"/>
      <c r="O30" s="278"/>
      <c r="P30" s="132" t="s">
        <v>339</v>
      </c>
      <c r="Q30" s="168" t="s">
        <v>243</v>
      </c>
      <c r="R30" s="114">
        <v>0.5</v>
      </c>
      <c r="S30" s="96">
        <v>1.6479999999999999</v>
      </c>
      <c r="T30" s="77">
        <f t="shared" ref="T30:T31" si="12">S30/R30*100-100</f>
        <v>229.59999999999997</v>
      </c>
      <c r="U30" s="296"/>
      <c r="V30" s="210" t="s">
        <v>416</v>
      </c>
    </row>
    <row r="31" spans="1:22" ht="171" customHeight="1" x14ac:dyDescent="0.3">
      <c r="A31" s="320"/>
      <c r="B31" s="278"/>
      <c r="C31" s="278"/>
      <c r="D31" s="278">
        <f t="shared" si="9"/>
        <v>0</v>
      </c>
      <c r="E31" s="279"/>
      <c r="F31" s="284"/>
      <c r="G31" s="284"/>
      <c r="H31" s="284"/>
      <c r="I31" s="284"/>
      <c r="J31" s="284"/>
      <c r="K31" s="284"/>
      <c r="L31" s="278"/>
      <c r="M31" s="278"/>
      <c r="N31" s="278"/>
      <c r="O31" s="278"/>
      <c r="P31" s="132" t="s">
        <v>340</v>
      </c>
      <c r="Q31" s="168" t="s">
        <v>243</v>
      </c>
      <c r="R31" s="114">
        <v>8.1999999999999993</v>
      </c>
      <c r="S31" s="114">
        <v>7.9</v>
      </c>
      <c r="T31" s="77">
        <f t="shared" si="12"/>
        <v>-3.6585365853658516</v>
      </c>
      <c r="U31" s="296"/>
      <c r="V31" s="210" t="s">
        <v>427</v>
      </c>
    </row>
    <row r="32" spans="1:22" ht="272.25" customHeight="1" x14ac:dyDescent="0.3">
      <c r="A32" s="283" t="s">
        <v>299</v>
      </c>
      <c r="B32" s="284">
        <v>97838</v>
      </c>
      <c r="C32" s="284">
        <v>97838</v>
      </c>
      <c r="D32" s="294">
        <f>F32+H32+J32+L32+N32</f>
        <v>0</v>
      </c>
      <c r="E32" s="294">
        <f>G32+I32+K32+M32+O32</f>
        <v>0</v>
      </c>
      <c r="F32" s="294">
        <v>0</v>
      </c>
      <c r="G32" s="294">
        <v>0</v>
      </c>
      <c r="H32" s="294">
        <v>0</v>
      </c>
      <c r="I32" s="294">
        <v>0</v>
      </c>
      <c r="J32" s="294">
        <v>0</v>
      </c>
      <c r="K32" s="294">
        <v>0</v>
      </c>
      <c r="L32" s="294">
        <v>0</v>
      </c>
      <c r="M32" s="294">
        <v>0</v>
      </c>
      <c r="N32" s="294">
        <v>0</v>
      </c>
      <c r="O32" s="294">
        <v>0</v>
      </c>
      <c r="P32" s="92" t="s">
        <v>341</v>
      </c>
      <c r="Q32" s="165" t="s">
        <v>243</v>
      </c>
      <c r="R32" s="77">
        <v>36.5</v>
      </c>
      <c r="S32" s="114">
        <v>10.352</v>
      </c>
      <c r="T32" s="77">
        <f t="shared" si="10"/>
        <v>-71.638356164383566</v>
      </c>
      <c r="U32" s="293"/>
      <c r="V32" s="218" t="s">
        <v>430</v>
      </c>
    </row>
    <row r="33" spans="1:22" ht="408.75" customHeight="1" x14ac:dyDescent="0.25">
      <c r="A33" s="283"/>
      <c r="B33" s="284"/>
      <c r="C33" s="28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92" t="s">
        <v>342</v>
      </c>
      <c r="Q33" s="165" t="s">
        <v>243</v>
      </c>
      <c r="R33" s="165">
        <v>100.6</v>
      </c>
      <c r="S33" s="114" t="s">
        <v>243</v>
      </c>
      <c r="T33" s="77" t="s">
        <v>243</v>
      </c>
      <c r="U33" s="93" t="s">
        <v>384</v>
      </c>
    </row>
    <row r="34" spans="1:22" ht="275.25" customHeight="1" x14ac:dyDescent="0.25">
      <c r="A34" s="283"/>
      <c r="B34" s="284"/>
      <c r="C34" s="28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171" t="s">
        <v>343</v>
      </c>
      <c r="Q34" s="165" t="s">
        <v>243</v>
      </c>
      <c r="R34" s="77">
        <v>14</v>
      </c>
      <c r="S34" s="114">
        <v>0</v>
      </c>
      <c r="T34" s="77">
        <f>S34/R34*100-100</f>
        <v>-100</v>
      </c>
      <c r="U34" s="292" t="s">
        <v>420</v>
      </c>
    </row>
    <row r="35" spans="1:22" ht="215.25" customHeight="1" x14ac:dyDescent="0.25">
      <c r="A35" s="283"/>
      <c r="B35" s="284"/>
      <c r="C35" s="28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171" t="s">
        <v>344</v>
      </c>
      <c r="Q35" s="165">
        <v>2.8000000000000001E-2</v>
      </c>
      <c r="R35" s="80">
        <v>0.01</v>
      </c>
      <c r="S35" s="114">
        <v>0</v>
      </c>
      <c r="T35" s="77">
        <f>S35/R35*100-100</f>
        <v>-100</v>
      </c>
      <c r="U35" s="293"/>
    </row>
    <row r="36" spans="1:22" ht="204" customHeight="1" x14ac:dyDescent="0.25">
      <c r="A36" s="94" t="s">
        <v>404</v>
      </c>
      <c r="B36" s="214">
        <v>1000</v>
      </c>
      <c r="C36" s="214">
        <v>1000</v>
      </c>
      <c r="D36" s="214">
        <f t="shared" ref="D36:E36" si="13">F36+H36+J36+L36+N36</f>
        <v>0</v>
      </c>
      <c r="E36" s="214">
        <f t="shared" si="13"/>
        <v>0</v>
      </c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171" t="s">
        <v>345</v>
      </c>
      <c r="Q36" s="168" t="s">
        <v>243</v>
      </c>
      <c r="R36" s="114">
        <v>1</v>
      </c>
      <c r="S36" s="114">
        <v>0</v>
      </c>
      <c r="T36" s="77">
        <f>S36/R36*100-100</f>
        <v>-100</v>
      </c>
      <c r="U36" s="93" t="s">
        <v>405</v>
      </c>
    </row>
    <row r="37" spans="1:22" ht="186.75" customHeight="1" x14ac:dyDescent="0.25">
      <c r="A37" s="91" t="s">
        <v>300</v>
      </c>
      <c r="B37" s="106">
        <f>B38</f>
        <v>218789.4</v>
      </c>
      <c r="C37" s="106">
        <f>C38</f>
        <v>218789.4</v>
      </c>
      <c r="D37" s="106">
        <f>D38</f>
        <v>103155.69373</v>
      </c>
      <c r="E37" s="106">
        <f>E38</f>
        <v>100240.57453000001</v>
      </c>
      <c r="F37" s="106">
        <f>F38</f>
        <v>72639.241890000005</v>
      </c>
      <c r="G37" s="106">
        <f t="shared" ref="G37:O37" si="14">G38</f>
        <v>72585.861860000005</v>
      </c>
      <c r="H37" s="106">
        <f t="shared" si="14"/>
        <v>0</v>
      </c>
      <c r="I37" s="106">
        <f t="shared" si="14"/>
        <v>0</v>
      </c>
      <c r="J37" s="106">
        <f t="shared" si="14"/>
        <v>30516.451839999998</v>
      </c>
      <c r="K37" s="106">
        <f t="shared" si="14"/>
        <v>27654.712670000001</v>
      </c>
      <c r="L37" s="106">
        <f t="shared" si="14"/>
        <v>0</v>
      </c>
      <c r="M37" s="106">
        <f t="shared" si="14"/>
        <v>0</v>
      </c>
      <c r="N37" s="106">
        <f t="shared" si="14"/>
        <v>0</v>
      </c>
      <c r="O37" s="106">
        <f t="shared" si="14"/>
        <v>0</v>
      </c>
      <c r="P37" s="92" t="s">
        <v>267</v>
      </c>
      <c r="Q37" s="77">
        <v>100.6</v>
      </c>
      <c r="R37" s="77">
        <v>100.1</v>
      </c>
      <c r="S37" s="114" t="s">
        <v>243</v>
      </c>
      <c r="T37" s="77" t="s">
        <v>243</v>
      </c>
      <c r="U37" s="151" t="s">
        <v>384</v>
      </c>
    </row>
    <row r="38" spans="1:22" ht="165.75" customHeight="1" x14ac:dyDescent="0.25">
      <c r="A38" s="138" t="s">
        <v>302</v>
      </c>
      <c r="B38" s="139">
        <f>B39+B50</f>
        <v>218789.4</v>
      </c>
      <c r="C38" s="139">
        <f t="shared" ref="C38:O38" si="15">C39+C50</f>
        <v>218789.4</v>
      </c>
      <c r="D38" s="139">
        <f t="shared" si="15"/>
        <v>103155.69373</v>
      </c>
      <c r="E38" s="139">
        <f t="shared" si="15"/>
        <v>100240.57453000001</v>
      </c>
      <c r="F38" s="139">
        <f t="shared" si="15"/>
        <v>72639.241890000005</v>
      </c>
      <c r="G38" s="139">
        <f t="shared" si="15"/>
        <v>72585.861860000005</v>
      </c>
      <c r="H38" s="139">
        <f t="shared" si="15"/>
        <v>0</v>
      </c>
      <c r="I38" s="139">
        <f t="shared" si="15"/>
        <v>0</v>
      </c>
      <c r="J38" s="139">
        <f t="shared" si="15"/>
        <v>30516.451839999998</v>
      </c>
      <c r="K38" s="139">
        <f t="shared" si="15"/>
        <v>27654.712670000001</v>
      </c>
      <c r="L38" s="139">
        <f t="shared" si="15"/>
        <v>0</v>
      </c>
      <c r="M38" s="139">
        <f t="shared" si="15"/>
        <v>0</v>
      </c>
      <c r="N38" s="139">
        <f t="shared" si="15"/>
        <v>0</v>
      </c>
      <c r="O38" s="139">
        <f t="shared" si="15"/>
        <v>0</v>
      </c>
      <c r="P38" s="135" t="s">
        <v>268</v>
      </c>
      <c r="Q38" s="121">
        <v>13.1</v>
      </c>
      <c r="R38" s="121">
        <v>18.600000000000001</v>
      </c>
      <c r="S38" s="114" t="s">
        <v>243</v>
      </c>
      <c r="T38" s="78" t="s">
        <v>243</v>
      </c>
      <c r="U38" s="151" t="s">
        <v>384</v>
      </c>
    </row>
    <row r="39" spans="1:22" ht="87.75" customHeight="1" x14ac:dyDescent="0.25">
      <c r="A39" s="346" t="s">
        <v>301</v>
      </c>
      <c r="B39" s="289">
        <v>193789.4</v>
      </c>
      <c r="C39" s="289">
        <v>193789.4</v>
      </c>
      <c r="D39" s="289">
        <f>F39+H39+J39+L39+N39</f>
        <v>102647.71789</v>
      </c>
      <c r="E39" s="289">
        <f t="shared" ref="E39:E50" si="16">G39+I39+K39+M39+O39</f>
        <v>99732.598690000013</v>
      </c>
      <c r="F39" s="289">
        <v>72222.701700000005</v>
      </c>
      <c r="G39" s="289">
        <v>72169.321670000005</v>
      </c>
      <c r="H39" s="289">
        <v>0</v>
      </c>
      <c r="I39" s="289">
        <v>0</v>
      </c>
      <c r="J39" s="289">
        <v>30425.016189999998</v>
      </c>
      <c r="K39" s="289">
        <v>27563.277020000001</v>
      </c>
      <c r="L39" s="289">
        <v>0</v>
      </c>
      <c r="M39" s="289">
        <v>0</v>
      </c>
      <c r="N39" s="289">
        <v>0</v>
      </c>
      <c r="O39" s="289">
        <v>0</v>
      </c>
      <c r="P39" s="119" t="s">
        <v>272</v>
      </c>
      <c r="Q39" s="129">
        <v>172</v>
      </c>
      <c r="R39" s="114">
        <v>178</v>
      </c>
      <c r="S39" s="114">
        <v>94.09</v>
      </c>
      <c r="T39" s="114">
        <f t="shared" ref="T39:T43" si="17">S39/R39*100-100</f>
        <v>-47.140449438202246</v>
      </c>
      <c r="U39" s="292" t="s">
        <v>410</v>
      </c>
    </row>
    <row r="40" spans="1:22" ht="225.75" customHeight="1" x14ac:dyDescent="0.25">
      <c r="A40" s="346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132" t="s">
        <v>269</v>
      </c>
      <c r="Q40" s="114">
        <v>32.9</v>
      </c>
      <c r="R40" s="114">
        <v>38.6</v>
      </c>
      <c r="S40" s="114">
        <f>0.087+19.69</f>
        <v>19.777000000000001</v>
      </c>
      <c r="T40" s="114">
        <f t="shared" si="17"/>
        <v>-48.764248704663217</v>
      </c>
      <c r="U40" s="296"/>
    </row>
    <row r="41" spans="1:22" ht="210" customHeight="1" x14ac:dyDescent="0.25">
      <c r="A41" s="346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123" t="s">
        <v>292</v>
      </c>
      <c r="Q41" s="114" t="s">
        <v>243</v>
      </c>
      <c r="R41" s="114">
        <v>347</v>
      </c>
      <c r="S41" s="202">
        <f>169.57+1.099</f>
        <v>170.66899999999998</v>
      </c>
      <c r="T41" s="114">
        <f t="shared" si="17"/>
        <v>-50.815850144092224</v>
      </c>
      <c r="U41" s="296"/>
    </row>
    <row r="42" spans="1:22" ht="274.5" customHeight="1" x14ac:dyDescent="0.3">
      <c r="A42" s="346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119" t="s">
        <v>273</v>
      </c>
      <c r="Q42" s="96" t="s">
        <v>243</v>
      </c>
      <c r="R42" s="114">
        <v>24</v>
      </c>
      <c r="S42" s="114">
        <v>25.2</v>
      </c>
      <c r="T42" s="114">
        <f t="shared" si="17"/>
        <v>5</v>
      </c>
      <c r="U42" s="296"/>
      <c r="V42" s="218" t="s">
        <v>429</v>
      </c>
    </row>
    <row r="43" spans="1:22" ht="102.75" customHeight="1" x14ac:dyDescent="0.25">
      <c r="A43" s="346"/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119" t="s">
        <v>274</v>
      </c>
      <c r="Q43" s="114">
        <v>68.2</v>
      </c>
      <c r="R43" s="114">
        <v>72.5</v>
      </c>
      <c r="S43" s="114">
        <v>29.053999999999998</v>
      </c>
      <c r="T43" s="114">
        <f t="shared" si="17"/>
        <v>-59.92551724137931</v>
      </c>
      <c r="U43" s="296"/>
    </row>
    <row r="44" spans="1:22" ht="223.5" customHeight="1" x14ac:dyDescent="0.25">
      <c r="A44" s="346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119" t="s">
        <v>346</v>
      </c>
      <c r="Q44" s="114" t="s">
        <v>243</v>
      </c>
      <c r="R44" s="114">
        <v>32.700000000000003</v>
      </c>
      <c r="S44" s="114">
        <f>1.167+12.175</f>
        <v>13.342000000000001</v>
      </c>
      <c r="T44" s="114">
        <f t="shared" ref="T44:T47" si="18">S44/R44*100-100</f>
        <v>-59.198776758409785</v>
      </c>
      <c r="U44" s="296"/>
    </row>
    <row r="45" spans="1:22" ht="144" customHeight="1" x14ac:dyDescent="0.3">
      <c r="A45" s="346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119" t="s">
        <v>270</v>
      </c>
      <c r="Q45" s="96" t="s">
        <v>243</v>
      </c>
      <c r="R45" s="114">
        <v>13.4</v>
      </c>
      <c r="S45" s="114">
        <v>16.3</v>
      </c>
      <c r="T45" s="114">
        <f t="shared" si="18"/>
        <v>21.641791044776127</v>
      </c>
      <c r="U45" s="296"/>
      <c r="V45" s="218" t="s">
        <v>429</v>
      </c>
    </row>
    <row r="46" spans="1:22" ht="231.75" customHeight="1" x14ac:dyDescent="0.3">
      <c r="A46" s="346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123" t="s">
        <v>276</v>
      </c>
      <c r="Q46" s="114">
        <v>773</v>
      </c>
      <c r="R46" s="168">
        <v>750.05</v>
      </c>
      <c r="S46" s="114">
        <v>731.64</v>
      </c>
      <c r="T46" s="96">
        <f t="shared" si="18"/>
        <v>-2.4545030331311182</v>
      </c>
      <c r="U46" s="296"/>
      <c r="V46" s="218" t="s">
        <v>429</v>
      </c>
    </row>
    <row r="47" spans="1:22" ht="235.5" customHeight="1" x14ac:dyDescent="0.3">
      <c r="A47" s="346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119" t="s">
        <v>275</v>
      </c>
      <c r="Q47" s="114">
        <v>18.100000000000001</v>
      </c>
      <c r="R47" s="114">
        <v>19.5</v>
      </c>
      <c r="S47" s="114">
        <v>19.309999999999999</v>
      </c>
      <c r="T47" s="114">
        <f t="shared" si="18"/>
        <v>-0.974358974358978</v>
      </c>
      <c r="U47" s="296"/>
      <c r="V47" s="218" t="s">
        <v>429</v>
      </c>
    </row>
    <row r="48" spans="1:22" s="137" customFormat="1" ht="405.75" customHeight="1" x14ac:dyDescent="0.25">
      <c r="A48" s="346"/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119" t="s">
        <v>271</v>
      </c>
      <c r="Q48" s="96">
        <v>0.09</v>
      </c>
      <c r="R48" s="96">
        <v>9.5000000000000001E-2</v>
      </c>
      <c r="S48" s="96">
        <v>9.5000000000000001E-2</v>
      </c>
      <c r="T48" s="114">
        <f t="shared" ref="T48" si="19">S48/R48*100-100</f>
        <v>0</v>
      </c>
      <c r="U48" s="296"/>
    </row>
    <row r="49" spans="1:22" s="137" customFormat="1" ht="163.5" customHeight="1" x14ac:dyDescent="0.25">
      <c r="A49" s="346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119" t="s">
        <v>277</v>
      </c>
      <c r="Q49" s="114" t="s">
        <v>243</v>
      </c>
      <c r="R49" s="168">
        <v>0.02</v>
      </c>
      <c r="S49" s="114">
        <v>0</v>
      </c>
      <c r="T49" s="168">
        <f>S49-R49</f>
        <v>-0.02</v>
      </c>
      <c r="U49" s="293"/>
    </row>
    <row r="50" spans="1:22" s="137" customFormat="1" ht="336" customHeight="1" x14ac:dyDescent="0.25">
      <c r="A50" s="299" t="s">
        <v>303</v>
      </c>
      <c r="B50" s="295">
        <v>25000</v>
      </c>
      <c r="C50" s="295">
        <v>25000</v>
      </c>
      <c r="D50" s="295">
        <f t="shared" ref="D50" si="20">F50+H50+J50+L50+N50</f>
        <v>507.97584000000001</v>
      </c>
      <c r="E50" s="295">
        <f t="shared" si="16"/>
        <v>507.97584000000001</v>
      </c>
      <c r="F50" s="295">
        <v>416.54019</v>
      </c>
      <c r="G50" s="295">
        <v>416.54019</v>
      </c>
      <c r="H50" s="295">
        <v>0</v>
      </c>
      <c r="I50" s="295">
        <v>0</v>
      </c>
      <c r="J50" s="295">
        <v>91.435649999999995</v>
      </c>
      <c r="K50" s="295">
        <v>91.435649999999995</v>
      </c>
      <c r="L50" s="295">
        <v>0</v>
      </c>
      <c r="M50" s="295">
        <v>0</v>
      </c>
      <c r="N50" s="295">
        <v>0</v>
      </c>
      <c r="O50" s="295">
        <v>0</v>
      </c>
      <c r="P50" s="119" t="s">
        <v>347</v>
      </c>
      <c r="Q50" s="96" t="s">
        <v>243</v>
      </c>
      <c r="R50" s="168">
        <v>1.1000000000000001</v>
      </c>
      <c r="S50" s="114" t="s">
        <v>243</v>
      </c>
      <c r="T50" s="114" t="s">
        <v>243</v>
      </c>
      <c r="U50" s="152" t="s">
        <v>384</v>
      </c>
    </row>
    <row r="51" spans="1:22" ht="317.25" customHeight="1" x14ac:dyDescent="0.25">
      <c r="A51" s="300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119" t="s">
        <v>348</v>
      </c>
      <c r="Q51" s="96" t="s">
        <v>243</v>
      </c>
      <c r="R51" s="168">
        <v>0.1</v>
      </c>
      <c r="S51" s="206" t="s">
        <v>243</v>
      </c>
      <c r="T51" s="114" t="s">
        <v>243</v>
      </c>
      <c r="U51" s="152" t="s">
        <v>384</v>
      </c>
    </row>
    <row r="52" spans="1:22" ht="283.5" customHeight="1" x14ac:dyDescent="0.25">
      <c r="A52" s="301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119" t="s">
        <v>349</v>
      </c>
      <c r="Q52" s="129" t="s">
        <v>243</v>
      </c>
      <c r="R52" s="168">
        <v>0.1</v>
      </c>
      <c r="S52" s="206" t="s">
        <v>243</v>
      </c>
      <c r="T52" s="114" t="s">
        <v>243</v>
      </c>
      <c r="U52" s="152" t="s">
        <v>384</v>
      </c>
    </row>
    <row r="53" spans="1:22" ht="374.25" customHeight="1" x14ac:dyDescent="0.3">
      <c r="A53" s="287" t="s">
        <v>304</v>
      </c>
      <c r="B53" s="285">
        <f>B55</f>
        <v>185000</v>
      </c>
      <c r="C53" s="285">
        <f t="shared" ref="C53:O53" si="21">C55</f>
        <v>185000</v>
      </c>
      <c r="D53" s="285">
        <f t="shared" si="21"/>
        <v>0</v>
      </c>
      <c r="E53" s="285">
        <f t="shared" si="21"/>
        <v>0</v>
      </c>
      <c r="F53" s="285">
        <f t="shared" si="21"/>
        <v>0</v>
      </c>
      <c r="G53" s="285">
        <f t="shared" si="21"/>
        <v>0</v>
      </c>
      <c r="H53" s="285">
        <f t="shared" si="21"/>
        <v>0</v>
      </c>
      <c r="I53" s="285">
        <f t="shared" si="21"/>
        <v>0</v>
      </c>
      <c r="J53" s="285">
        <f t="shared" si="21"/>
        <v>0</v>
      </c>
      <c r="K53" s="285">
        <f t="shared" si="21"/>
        <v>0</v>
      </c>
      <c r="L53" s="285">
        <f t="shared" si="21"/>
        <v>0</v>
      </c>
      <c r="M53" s="285">
        <f t="shared" si="21"/>
        <v>0</v>
      </c>
      <c r="N53" s="285">
        <f t="shared" si="21"/>
        <v>0</v>
      </c>
      <c r="O53" s="285">
        <f t="shared" si="21"/>
        <v>0</v>
      </c>
      <c r="P53" s="119" t="s">
        <v>350</v>
      </c>
      <c r="Q53" s="170" t="s">
        <v>243</v>
      </c>
      <c r="R53" s="136">
        <v>10</v>
      </c>
      <c r="S53" s="206" t="s">
        <v>243</v>
      </c>
      <c r="T53" s="136" t="s">
        <v>243</v>
      </c>
      <c r="U53" s="152" t="s">
        <v>384</v>
      </c>
      <c r="V53" s="97"/>
    </row>
    <row r="54" spans="1:22" ht="338.25" customHeight="1" x14ac:dyDescent="0.25">
      <c r="A54" s="288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119" t="s">
        <v>351</v>
      </c>
      <c r="Q54" s="82" t="s">
        <v>243</v>
      </c>
      <c r="R54" s="82">
        <v>10</v>
      </c>
      <c r="S54" s="184" t="s">
        <v>243</v>
      </c>
      <c r="T54" s="77" t="s">
        <v>243</v>
      </c>
      <c r="U54" s="149" t="s">
        <v>384</v>
      </c>
    </row>
    <row r="55" spans="1:22" ht="203.25" customHeight="1" x14ac:dyDescent="0.25">
      <c r="A55" s="326" t="s">
        <v>305</v>
      </c>
      <c r="B55" s="274">
        <f>B57</f>
        <v>185000</v>
      </c>
      <c r="C55" s="274">
        <f t="shared" ref="C55:O55" si="22">C57</f>
        <v>185000</v>
      </c>
      <c r="D55" s="274">
        <f t="shared" si="22"/>
        <v>0</v>
      </c>
      <c r="E55" s="274">
        <f t="shared" si="22"/>
        <v>0</v>
      </c>
      <c r="F55" s="274">
        <f t="shared" si="22"/>
        <v>0</v>
      </c>
      <c r="G55" s="274">
        <f t="shared" si="22"/>
        <v>0</v>
      </c>
      <c r="H55" s="274">
        <f t="shared" si="22"/>
        <v>0</v>
      </c>
      <c r="I55" s="274">
        <f t="shared" si="22"/>
        <v>0</v>
      </c>
      <c r="J55" s="274">
        <f t="shared" si="22"/>
        <v>0</v>
      </c>
      <c r="K55" s="274">
        <f t="shared" si="22"/>
        <v>0</v>
      </c>
      <c r="L55" s="274">
        <f t="shared" si="22"/>
        <v>0</v>
      </c>
      <c r="M55" s="274">
        <f t="shared" si="22"/>
        <v>0</v>
      </c>
      <c r="N55" s="274">
        <f t="shared" si="22"/>
        <v>0</v>
      </c>
      <c r="O55" s="274">
        <f t="shared" si="22"/>
        <v>0</v>
      </c>
      <c r="P55" s="119" t="s">
        <v>352</v>
      </c>
      <c r="Q55" s="77" t="s">
        <v>243</v>
      </c>
      <c r="R55" s="77">
        <v>30</v>
      </c>
      <c r="S55" s="129">
        <v>0</v>
      </c>
      <c r="T55" s="77">
        <f>S55/R55*100-100</f>
        <v>-100</v>
      </c>
      <c r="U55" s="297" t="s">
        <v>428</v>
      </c>
    </row>
    <row r="56" spans="1:22" ht="304.5" customHeight="1" x14ac:dyDescent="0.25">
      <c r="A56" s="327"/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119" t="s">
        <v>353</v>
      </c>
      <c r="Q56" s="114" t="s">
        <v>243</v>
      </c>
      <c r="R56" s="114">
        <v>2</v>
      </c>
      <c r="S56" s="129">
        <v>0</v>
      </c>
      <c r="T56" s="77">
        <f>S56/R56*100-100</f>
        <v>-100</v>
      </c>
      <c r="U56" s="298"/>
    </row>
    <row r="57" spans="1:22" ht="261" customHeight="1" x14ac:dyDescent="0.25">
      <c r="A57" s="306" t="s">
        <v>306</v>
      </c>
      <c r="B57" s="273">
        <v>185000</v>
      </c>
      <c r="C57" s="273">
        <v>185000</v>
      </c>
      <c r="D57" s="273">
        <f>F57+H57+J57+L57+N57</f>
        <v>0</v>
      </c>
      <c r="E57" s="273">
        <f>G57+I57+K57+M57+O57</f>
        <v>0</v>
      </c>
      <c r="F57" s="273">
        <v>0</v>
      </c>
      <c r="G57" s="273">
        <v>0</v>
      </c>
      <c r="H57" s="273">
        <v>0</v>
      </c>
      <c r="I57" s="273">
        <v>0</v>
      </c>
      <c r="J57" s="273">
        <v>0</v>
      </c>
      <c r="K57" s="273">
        <v>0</v>
      </c>
      <c r="L57" s="273">
        <v>0</v>
      </c>
      <c r="M57" s="273">
        <v>0</v>
      </c>
      <c r="N57" s="273">
        <v>0</v>
      </c>
      <c r="O57" s="273">
        <v>0</v>
      </c>
      <c r="P57" s="134" t="s">
        <v>354</v>
      </c>
      <c r="Q57" s="80" t="s">
        <v>243</v>
      </c>
      <c r="R57" s="77">
        <v>49</v>
      </c>
      <c r="S57" s="129" t="s">
        <v>243</v>
      </c>
      <c r="T57" s="79" t="s">
        <v>243</v>
      </c>
      <c r="U57" s="149" t="s">
        <v>384</v>
      </c>
    </row>
    <row r="58" spans="1:22" ht="180" customHeight="1" x14ac:dyDescent="0.25">
      <c r="A58" s="307"/>
      <c r="B58" s="273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140" t="s">
        <v>355</v>
      </c>
      <c r="Q58" s="83" t="s">
        <v>243</v>
      </c>
      <c r="R58" s="82">
        <v>10</v>
      </c>
      <c r="S58" s="129" t="s">
        <v>243</v>
      </c>
      <c r="T58" s="79" t="s">
        <v>243</v>
      </c>
      <c r="U58" s="149" t="s">
        <v>384</v>
      </c>
    </row>
    <row r="59" spans="1:22" ht="105" customHeight="1" x14ac:dyDescent="0.3">
      <c r="A59" s="90" t="s">
        <v>307</v>
      </c>
      <c r="B59" s="120">
        <f t="shared" ref="B59:O59" si="23">B60</f>
        <v>2008.6</v>
      </c>
      <c r="C59" s="120">
        <f t="shared" si="23"/>
        <v>2008.6</v>
      </c>
      <c r="D59" s="120">
        <f t="shared" si="23"/>
        <v>53.364829999999998</v>
      </c>
      <c r="E59" s="120">
        <f t="shared" si="23"/>
        <v>53.364829999999998</v>
      </c>
      <c r="F59" s="120">
        <f t="shared" si="23"/>
        <v>35.576549999999997</v>
      </c>
      <c r="G59" s="120">
        <f t="shared" si="23"/>
        <v>35.576549999999997</v>
      </c>
      <c r="H59" s="120">
        <f t="shared" si="23"/>
        <v>0</v>
      </c>
      <c r="I59" s="120">
        <f t="shared" si="23"/>
        <v>0</v>
      </c>
      <c r="J59" s="120">
        <f t="shared" si="23"/>
        <v>17.78828</v>
      </c>
      <c r="K59" s="120">
        <f t="shared" si="23"/>
        <v>17.78828</v>
      </c>
      <c r="L59" s="120">
        <f t="shared" si="23"/>
        <v>0</v>
      </c>
      <c r="M59" s="120">
        <f t="shared" si="23"/>
        <v>0</v>
      </c>
      <c r="N59" s="120">
        <f t="shared" si="23"/>
        <v>0</v>
      </c>
      <c r="O59" s="120">
        <f t="shared" si="23"/>
        <v>0</v>
      </c>
      <c r="P59" s="122" t="s">
        <v>278</v>
      </c>
      <c r="Q59" s="77">
        <v>0.8</v>
      </c>
      <c r="R59" s="77">
        <v>0.3</v>
      </c>
      <c r="S59" s="114" t="s">
        <v>243</v>
      </c>
      <c r="T59" s="77" t="s">
        <v>243</v>
      </c>
      <c r="U59" s="149" t="s">
        <v>384</v>
      </c>
      <c r="V59" s="97"/>
    </row>
    <row r="60" spans="1:22" ht="171.75" customHeight="1" x14ac:dyDescent="0.25">
      <c r="A60" s="90" t="s">
        <v>308</v>
      </c>
      <c r="B60" s="120">
        <f>B61+B62</f>
        <v>2008.6</v>
      </c>
      <c r="C60" s="120">
        <f t="shared" ref="C60:O60" si="24">C61+C62</f>
        <v>2008.6</v>
      </c>
      <c r="D60" s="120">
        <f>F60+H60+J60+L60+N60</f>
        <v>53.364829999999998</v>
      </c>
      <c r="E60" s="120">
        <f>G60+I60+K60+M60+O60</f>
        <v>53.364829999999998</v>
      </c>
      <c r="F60" s="120">
        <f t="shared" si="24"/>
        <v>35.576549999999997</v>
      </c>
      <c r="G60" s="120">
        <f t="shared" si="24"/>
        <v>35.576549999999997</v>
      </c>
      <c r="H60" s="120">
        <f t="shared" si="24"/>
        <v>0</v>
      </c>
      <c r="I60" s="120">
        <f t="shared" si="24"/>
        <v>0</v>
      </c>
      <c r="J60" s="120">
        <f t="shared" si="24"/>
        <v>17.78828</v>
      </c>
      <c r="K60" s="120">
        <f t="shared" si="24"/>
        <v>17.78828</v>
      </c>
      <c r="L60" s="120">
        <f t="shared" si="24"/>
        <v>0</v>
      </c>
      <c r="M60" s="120">
        <f t="shared" si="24"/>
        <v>0</v>
      </c>
      <c r="N60" s="120">
        <f t="shared" si="24"/>
        <v>0</v>
      </c>
      <c r="O60" s="120">
        <f t="shared" si="24"/>
        <v>0</v>
      </c>
      <c r="P60" s="122" t="s">
        <v>279</v>
      </c>
      <c r="Q60" s="77">
        <v>15.6</v>
      </c>
      <c r="R60" s="77">
        <v>22.2</v>
      </c>
      <c r="S60" s="114">
        <v>25.6</v>
      </c>
      <c r="T60" s="77">
        <f>S60/R60*100-100</f>
        <v>15.315315315315317</v>
      </c>
      <c r="U60" s="152" t="s">
        <v>423</v>
      </c>
      <c r="V60" s="98"/>
    </row>
    <row r="61" spans="1:22" ht="159.75" customHeight="1" x14ac:dyDescent="0.25">
      <c r="A61" s="122" t="s">
        <v>249</v>
      </c>
      <c r="B61" s="216">
        <v>1648.6</v>
      </c>
      <c r="C61" s="216">
        <v>1648.6</v>
      </c>
      <c r="D61" s="216">
        <f>F61+H61+J61+L61+N61</f>
        <v>0</v>
      </c>
      <c r="E61" s="216">
        <f>G61+I61+K61+M61+O61</f>
        <v>0</v>
      </c>
      <c r="F61" s="216">
        <v>0</v>
      </c>
      <c r="G61" s="216">
        <v>0</v>
      </c>
      <c r="H61" s="216">
        <v>0</v>
      </c>
      <c r="I61" s="216">
        <v>0</v>
      </c>
      <c r="J61" s="216">
        <v>0</v>
      </c>
      <c r="K61" s="216">
        <v>0</v>
      </c>
      <c r="L61" s="216">
        <v>0</v>
      </c>
      <c r="M61" s="216">
        <v>0</v>
      </c>
      <c r="N61" s="216">
        <v>0</v>
      </c>
      <c r="O61" s="216">
        <v>0</v>
      </c>
      <c r="P61" s="122" t="s">
        <v>281</v>
      </c>
      <c r="Q61" s="77">
        <v>180.7</v>
      </c>
      <c r="R61" s="77">
        <v>7</v>
      </c>
      <c r="S61" s="114">
        <v>11.4</v>
      </c>
      <c r="T61" s="77">
        <f>R61/S61*100-100</f>
        <v>-38.596491228070171</v>
      </c>
      <c r="U61" s="181" t="s">
        <v>424</v>
      </c>
      <c r="V61" s="116"/>
    </row>
    <row r="62" spans="1:22" ht="216.75" customHeight="1" x14ac:dyDescent="0.25">
      <c r="A62" s="122" t="s">
        <v>238</v>
      </c>
      <c r="B62" s="216">
        <v>360</v>
      </c>
      <c r="C62" s="216">
        <v>360</v>
      </c>
      <c r="D62" s="216">
        <f>F62+H62+J62+L62+N62</f>
        <v>53.364829999999998</v>
      </c>
      <c r="E62" s="216">
        <f t="shared" ref="E62" si="25">G62+I62+K62+M62+O62</f>
        <v>53.364829999999998</v>
      </c>
      <c r="F62" s="216">
        <v>35.576549999999997</v>
      </c>
      <c r="G62" s="216">
        <v>35.576549999999997</v>
      </c>
      <c r="H62" s="216">
        <v>0</v>
      </c>
      <c r="I62" s="216">
        <v>0</v>
      </c>
      <c r="J62" s="216">
        <v>17.78828</v>
      </c>
      <c r="K62" s="216">
        <v>17.78828</v>
      </c>
      <c r="L62" s="216">
        <v>0</v>
      </c>
      <c r="M62" s="216">
        <v>0</v>
      </c>
      <c r="N62" s="216">
        <v>0</v>
      </c>
      <c r="O62" s="216">
        <v>0</v>
      </c>
      <c r="P62" s="141" t="s">
        <v>280</v>
      </c>
      <c r="Q62" s="83" t="s">
        <v>243</v>
      </c>
      <c r="R62" s="82">
        <v>7</v>
      </c>
      <c r="S62" s="96">
        <v>0.13800000000000001</v>
      </c>
      <c r="T62" s="77">
        <f>R62/S62*100-100</f>
        <v>4972.4637681159411</v>
      </c>
      <c r="U62" s="181" t="s">
        <v>424</v>
      </c>
    </row>
    <row r="63" spans="1:22" s="186" customFormat="1" ht="82.5" customHeight="1" x14ac:dyDescent="0.25">
      <c r="A63" s="172" t="s">
        <v>287</v>
      </c>
      <c r="B63" s="157">
        <f>B21+B37+B53+B59</f>
        <v>691225.2</v>
      </c>
      <c r="C63" s="157">
        <f t="shared" ref="C63:O63" si="26">C21+C37+C53+C59</f>
        <v>691225.23607999994</v>
      </c>
      <c r="D63" s="157">
        <f>F63+H63+J63+L63+N63</f>
        <v>206275.65813</v>
      </c>
      <c r="E63" s="157">
        <f>G63+I63+K63+M63+O63</f>
        <v>203360.53892999998</v>
      </c>
      <c r="F63" s="157">
        <f t="shared" si="26"/>
        <v>153074.15747999999</v>
      </c>
      <c r="G63" s="157">
        <f>G21+G37+G53+G59</f>
        <v>153020.77744999999</v>
      </c>
      <c r="H63" s="157">
        <f t="shared" si="26"/>
        <v>0</v>
      </c>
      <c r="I63" s="157">
        <f t="shared" si="26"/>
        <v>0</v>
      </c>
      <c r="J63" s="157">
        <f t="shared" si="26"/>
        <v>53201.500649999994</v>
      </c>
      <c r="K63" s="157">
        <f t="shared" si="26"/>
        <v>50339.761480000001</v>
      </c>
      <c r="L63" s="157">
        <f t="shared" si="26"/>
        <v>0</v>
      </c>
      <c r="M63" s="157">
        <f t="shared" si="26"/>
        <v>0</v>
      </c>
      <c r="N63" s="157">
        <f t="shared" si="26"/>
        <v>0</v>
      </c>
      <c r="O63" s="157">
        <f t="shared" si="26"/>
        <v>0</v>
      </c>
      <c r="P63" s="182"/>
      <c r="Q63" s="183"/>
      <c r="R63" s="184"/>
      <c r="S63" s="160"/>
      <c r="T63" s="114"/>
      <c r="U63" s="185"/>
    </row>
    <row r="64" spans="1:22" s="81" customFormat="1" ht="43.5" customHeight="1" x14ac:dyDescent="0.25">
      <c r="A64" s="172" t="s">
        <v>247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87"/>
      <c r="Q64" s="188"/>
      <c r="R64" s="189"/>
      <c r="S64" s="190"/>
      <c r="T64" s="144"/>
      <c r="U64" s="191"/>
    </row>
    <row r="65" spans="1:21" s="81" customFormat="1" ht="259.5" customHeight="1" x14ac:dyDescent="0.25">
      <c r="A65" s="167" t="s">
        <v>392</v>
      </c>
      <c r="B65" s="212">
        <f>B67</f>
        <v>240011</v>
      </c>
      <c r="C65" s="212">
        <f t="shared" ref="C65:O65" si="27">C67</f>
        <v>240010.97560999999</v>
      </c>
      <c r="D65" s="212">
        <f t="shared" si="27"/>
        <v>112081.26573</v>
      </c>
      <c r="E65" s="212">
        <f t="shared" si="27"/>
        <v>112081.26573</v>
      </c>
      <c r="F65" s="212">
        <f t="shared" si="27"/>
        <v>91906.637889999998</v>
      </c>
      <c r="G65" s="212">
        <f t="shared" si="27"/>
        <v>91906.637889999998</v>
      </c>
      <c r="H65" s="212">
        <f t="shared" si="27"/>
        <v>0</v>
      </c>
      <c r="I65" s="212">
        <f t="shared" si="27"/>
        <v>0</v>
      </c>
      <c r="J65" s="212">
        <f t="shared" si="27"/>
        <v>20174.627840000001</v>
      </c>
      <c r="K65" s="212">
        <f t="shared" si="27"/>
        <v>20174.627840000001</v>
      </c>
      <c r="L65" s="212">
        <f t="shared" si="27"/>
        <v>0</v>
      </c>
      <c r="M65" s="212">
        <f t="shared" si="27"/>
        <v>0</v>
      </c>
      <c r="N65" s="212">
        <f t="shared" si="27"/>
        <v>0</v>
      </c>
      <c r="O65" s="212">
        <f t="shared" si="27"/>
        <v>0</v>
      </c>
      <c r="P65" s="141" t="s">
        <v>356</v>
      </c>
      <c r="Q65" s="184">
        <v>15</v>
      </c>
      <c r="R65" s="184">
        <v>82</v>
      </c>
      <c r="S65" s="183" t="s">
        <v>243</v>
      </c>
      <c r="T65" s="114" t="s">
        <v>243</v>
      </c>
      <c r="U65" s="192" t="s">
        <v>384</v>
      </c>
    </row>
    <row r="66" spans="1:21" s="81" customFormat="1" ht="33" customHeight="1" x14ac:dyDescent="0.25">
      <c r="A66" s="323" t="s">
        <v>90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5"/>
    </row>
    <row r="67" spans="1:21" s="81" customFormat="1" ht="226.5" customHeight="1" x14ac:dyDescent="0.25">
      <c r="A67" s="222" t="s">
        <v>310</v>
      </c>
      <c r="B67" s="212">
        <f>B68</f>
        <v>240011</v>
      </c>
      <c r="C67" s="212">
        <f t="shared" ref="C67:O67" si="28">C68</f>
        <v>240010.97560999999</v>
      </c>
      <c r="D67" s="212">
        <f t="shared" si="28"/>
        <v>112081.26573</v>
      </c>
      <c r="E67" s="212">
        <f t="shared" si="28"/>
        <v>112081.26573</v>
      </c>
      <c r="F67" s="212">
        <f t="shared" si="28"/>
        <v>91906.637889999998</v>
      </c>
      <c r="G67" s="212">
        <f t="shared" si="28"/>
        <v>91906.637889999998</v>
      </c>
      <c r="H67" s="212">
        <f t="shared" si="28"/>
        <v>0</v>
      </c>
      <c r="I67" s="212">
        <f t="shared" si="28"/>
        <v>0</v>
      </c>
      <c r="J67" s="212">
        <f t="shared" si="28"/>
        <v>20174.627840000001</v>
      </c>
      <c r="K67" s="212">
        <f t="shared" si="28"/>
        <v>20174.627840000001</v>
      </c>
      <c r="L67" s="212">
        <f t="shared" si="28"/>
        <v>0</v>
      </c>
      <c r="M67" s="212">
        <f t="shared" si="28"/>
        <v>0</v>
      </c>
      <c r="N67" s="212">
        <f t="shared" si="28"/>
        <v>0</v>
      </c>
      <c r="O67" s="212">
        <f t="shared" si="28"/>
        <v>0</v>
      </c>
      <c r="P67" s="223" t="s">
        <v>357</v>
      </c>
      <c r="Q67" s="207" t="s">
        <v>116</v>
      </c>
      <c r="R67" s="207" t="s">
        <v>358</v>
      </c>
      <c r="S67" s="207" t="s">
        <v>243</v>
      </c>
      <c r="T67" s="214" t="s">
        <v>243</v>
      </c>
      <c r="U67" s="208" t="s">
        <v>384</v>
      </c>
    </row>
    <row r="68" spans="1:21" s="81" customFormat="1" ht="198.75" customHeight="1" x14ac:dyDescent="0.25">
      <c r="A68" s="222" t="s">
        <v>311</v>
      </c>
      <c r="B68" s="212">
        <f>B69+B70+B71+B72+B73</f>
        <v>240011</v>
      </c>
      <c r="C68" s="212">
        <f t="shared" ref="C68:O68" si="29">C69+C70+C71+C72+C73</f>
        <v>240010.97560999999</v>
      </c>
      <c r="D68" s="212">
        <f>F68+H68+J68+L68+N68</f>
        <v>112081.26573</v>
      </c>
      <c r="E68" s="212">
        <f>G68+I68+K68+M68+O68</f>
        <v>112081.26573</v>
      </c>
      <c r="F68" s="212">
        <f t="shared" si="29"/>
        <v>91906.637889999998</v>
      </c>
      <c r="G68" s="212">
        <f t="shared" si="29"/>
        <v>91906.637889999998</v>
      </c>
      <c r="H68" s="212">
        <f t="shared" si="29"/>
        <v>0</v>
      </c>
      <c r="I68" s="212">
        <f t="shared" si="29"/>
        <v>0</v>
      </c>
      <c r="J68" s="212">
        <f t="shared" si="29"/>
        <v>20174.627840000001</v>
      </c>
      <c r="K68" s="212">
        <f t="shared" si="29"/>
        <v>20174.627840000001</v>
      </c>
      <c r="L68" s="212">
        <f t="shared" si="29"/>
        <v>0</v>
      </c>
      <c r="M68" s="212">
        <f t="shared" si="29"/>
        <v>0</v>
      </c>
      <c r="N68" s="212">
        <f t="shared" si="29"/>
        <v>0</v>
      </c>
      <c r="O68" s="212">
        <f t="shared" si="29"/>
        <v>0</v>
      </c>
      <c r="P68" s="223" t="s">
        <v>393</v>
      </c>
      <c r="Q68" s="224" t="s">
        <v>243</v>
      </c>
      <c r="R68" s="207">
        <v>1.5</v>
      </c>
      <c r="S68" s="207" t="s">
        <v>243</v>
      </c>
      <c r="T68" s="214" t="s">
        <v>243</v>
      </c>
      <c r="U68" s="208" t="s">
        <v>384</v>
      </c>
    </row>
    <row r="69" spans="1:21" s="81" customFormat="1" ht="247.5" customHeight="1" x14ac:dyDescent="0.25">
      <c r="A69" s="225" t="s">
        <v>312</v>
      </c>
      <c r="B69" s="211">
        <v>223293.9</v>
      </c>
      <c r="C69" s="211">
        <v>223293.97560999999</v>
      </c>
      <c r="D69" s="212">
        <f t="shared" ref="D69:D73" si="30">F69+H69+J69+L69+N69</f>
        <v>112081.26573</v>
      </c>
      <c r="E69" s="212">
        <f t="shared" ref="E69:E73" si="31">G69+I69+K69+M69+O69</f>
        <v>112081.26573</v>
      </c>
      <c r="F69" s="211">
        <v>91906.637889999998</v>
      </c>
      <c r="G69" s="211">
        <v>91906.637889999998</v>
      </c>
      <c r="H69" s="211">
        <v>0</v>
      </c>
      <c r="I69" s="211">
        <v>0</v>
      </c>
      <c r="J69" s="211">
        <v>20174.627840000001</v>
      </c>
      <c r="K69" s="211">
        <v>20174.627840000001</v>
      </c>
      <c r="L69" s="211">
        <v>0</v>
      </c>
      <c r="M69" s="211">
        <v>0</v>
      </c>
      <c r="N69" s="211">
        <v>0</v>
      </c>
      <c r="O69" s="211">
        <v>0</v>
      </c>
      <c r="P69" s="226" t="s">
        <v>391</v>
      </c>
      <c r="Q69" s="207">
        <v>1</v>
      </c>
      <c r="R69" s="207">
        <v>3.3</v>
      </c>
      <c r="S69" s="207">
        <v>1.44</v>
      </c>
      <c r="T69" s="216">
        <f>S69/R69*100-100</f>
        <v>-56.36363636363636</v>
      </c>
      <c r="U69" s="208" t="s">
        <v>411</v>
      </c>
    </row>
    <row r="70" spans="1:21" s="81" customFormat="1" ht="211.5" hidden="1" customHeight="1" x14ac:dyDescent="0.25">
      <c r="A70" s="225" t="s">
        <v>313</v>
      </c>
      <c r="B70" s="211">
        <v>0</v>
      </c>
      <c r="C70" s="211">
        <v>0</v>
      </c>
      <c r="D70" s="212">
        <f t="shared" si="30"/>
        <v>0</v>
      </c>
      <c r="E70" s="212">
        <f t="shared" si="31"/>
        <v>0</v>
      </c>
      <c r="F70" s="158">
        <v>0</v>
      </c>
      <c r="G70" s="158">
        <v>0</v>
      </c>
      <c r="H70" s="158">
        <v>0</v>
      </c>
      <c r="I70" s="158">
        <v>0</v>
      </c>
      <c r="J70" s="158">
        <v>0</v>
      </c>
      <c r="K70" s="158">
        <v>0</v>
      </c>
      <c r="L70" s="158">
        <v>0</v>
      </c>
      <c r="M70" s="158">
        <v>0</v>
      </c>
      <c r="N70" s="158">
        <v>0</v>
      </c>
      <c r="O70" s="158">
        <v>0</v>
      </c>
      <c r="P70" s="226" t="s">
        <v>359</v>
      </c>
      <c r="Q70" s="207">
        <v>0</v>
      </c>
      <c r="R70" s="207">
        <v>0</v>
      </c>
      <c r="S70" s="227">
        <v>0</v>
      </c>
      <c r="T70" s="216" t="s">
        <v>243</v>
      </c>
      <c r="U70" s="228" t="s">
        <v>394</v>
      </c>
    </row>
    <row r="71" spans="1:21" s="81" customFormat="1" ht="214.5" hidden="1" customHeight="1" x14ac:dyDescent="0.25">
      <c r="A71" s="225" t="s">
        <v>314</v>
      </c>
      <c r="B71" s="211">
        <v>0</v>
      </c>
      <c r="C71" s="211">
        <v>0</v>
      </c>
      <c r="D71" s="212">
        <f t="shared" si="30"/>
        <v>0</v>
      </c>
      <c r="E71" s="212">
        <f t="shared" si="31"/>
        <v>0</v>
      </c>
      <c r="F71" s="158">
        <v>0</v>
      </c>
      <c r="G71" s="158">
        <v>0</v>
      </c>
      <c r="H71" s="158">
        <v>0</v>
      </c>
      <c r="I71" s="158">
        <v>0</v>
      </c>
      <c r="J71" s="158">
        <v>0</v>
      </c>
      <c r="K71" s="158">
        <v>0</v>
      </c>
      <c r="L71" s="158">
        <v>0</v>
      </c>
      <c r="M71" s="158">
        <v>0</v>
      </c>
      <c r="N71" s="158">
        <v>0</v>
      </c>
      <c r="O71" s="158">
        <v>0</v>
      </c>
      <c r="P71" s="226" t="s">
        <v>406</v>
      </c>
      <c r="Q71" s="207">
        <v>1.6</v>
      </c>
      <c r="R71" s="207">
        <v>2.1</v>
      </c>
      <c r="S71" s="227">
        <v>0</v>
      </c>
      <c r="T71" s="216">
        <f t="shared" ref="T71:T73" si="32">S71/R71*100-100</f>
        <v>-100</v>
      </c>
      <c r="U71" s="208" t="s">
        <v>390</v>
      </c>
    </row>
    <row r="72" spans="1:21" s="81" customFormat="1" ht="165.75" customHeight="1" x14ac:dyDescent="0.25">
      <c r="A72" s="225" t="s">
        <v>317</v>
      </c>
      <c r="B72" s="211">
        <v>4417.1000000000004</v>
      </c>
      <c r="C72" s="211">
        <v>4417</v>
      </c>
      <c r="D72" s="212">
        <f t="shared" si="30"/>
        <v>0</v>
      </c>
      <c r="E72" s="212">
        <f t="shared" si="31"/>
        <v>0</v>
      </c>
      <c r="F72" s="211">
        <v>0</v>
      </c>
      <c r="G72" s="211">
        <v>0</v>
      </c>
      <c r="H72" s="211">
        <v>0</v>
      </c>
      <c r="I72" s="211">
        <v>0</v>
      </c>
      <c r="J72" s="211">
        <v>0</v>
      </c>
      <c r="K72" s="211">
        <v>0</v>
      </c>
      <c r="L72" s="211">
        <v>0</v>
      </c>
      <c r="M72" s="211">
        <v>0</v>
      </c>
      <c r="N72" s="211">
        <v>0</v>
      </c>
      <c r="O72" s="211">
        <v>0</v>
      </c>
      <c r="P72" s="229" t="s">
        <v>360</v>
      </c>
      <c r="Q72" s="207">
        <v>0</v>
      </c>
      <c r="R72" s="207">
        <v>0.3</v>
      </c>
      <c r="S72" s="207">
        <v>0</v>
      </c>
      <c r="T72" s="216">
        <f t="shared" si="32"/>
        <v>-100</v>
      </c>
      <c r="U72" s="208" t="s">
        <v>395</v>
      </c>
    </row>
    <row r="73" spans="1:21" s="81" customFormat="1" ht="241.5" customHeight="1" x14ac:dyDescent="0.25">
      <c r="A73" s="225" t="s">
        <v>396</v>
      </c>
      <c r="B73" s="211">
        <v>12300</v>
      </c>
      <c r="C73" s="211">
        <v>12300</v>
      </c>
      <c r="D73" s="212">
        <f t="shared" si="30"/>
        <v>0</v>
      </c>
      <c r="E73" s="212">
        <f t="shared" si="31"/>
        <v>0</v>
      </c>
      <c r="F73" s="211">
        <v>0</v>
      </c>
      <c r="G73" s="211">
        <v>0</v>
      </c>
      <c r="H73" s="211">
        <v>0</v>
      </c>
      <c r="I73" s="211">
        <v>0</v>
      </c>
      <c r="J73" s="211">
        <v>0</v>
      </c>
      <c r="K73" s="211">
        <v>0</v>
      </c>
      <c r="L73" s="211">
        <v>0</v>
      </c>
      <c r="M73" s="211">
        <v>0</v>
      </c>
      <c r="N73" s="211">
        <v>0</v>
      </c>
      <c r="O73" s="211">
        <v>0</v>
      </c>
      <c r="P73" s="230" t="s">
        <v>361</v>
      </c>
      <c r="Q73" s="207">
        <v>0.3</v>
      </c>
      <c r="R73" s="207">
        <v>1.5</v>
      </c>
      <c r="S73" s="207">
        <v>0</v>
      </c>
      <c r="T73" s="216">
        <f t="shared" si="32"/>
        <v>-100</v>
      </c>
      <c r="U73" s="208" t="s">
        <v>395</v>
      </c>
    </row>
    <row r="74" spans="1:21" s="186" customFormat="1" ht="54" customHeight="1" x14ac:dyDescent="0.25">
      <c r="A74" s="231" t="s">
        <v>315</v>
      </c>
      <c r="B74" s="212">
        <f>B67</f>
        <v>240011</v>
      </c>
      <c r="C74" s="212">
        <f t="shared" ref="C74:O74" si="33">C67</f>
        <v>240010.97560999999</v>
      </c>
      <c r="D74" s="212">
        <f t="shared" si="33"/>
        <v>112081.26573</v>
      </c>
      <c r="E74" s="212">
        <f t="shared" si="33"/>
        <v>112081.26573</v>
      </c>
      <c r="F74" s="212">
        <f t="shared" si="33"/>
        <v>91906.637889999998</v>
      </c>
      <c r="G74" s="212">
        <f t="shared" si="33"/>
        <v>91906.637889999998</v>
      </c>
      <c r="H74" s="212">
        <f t="shared" si="33"/>
        <v>0</v>
      </c>
      <c r="I74" s="212">
        <f t="shared" si="33"/>
        <v>0</v>
      </c>
      <c r="J74" s="212">
        <f t="shared" si="33"/>
        <v>20174.627840000001</v>
      </c>
      <c r="K74" s="212">
        <f t="shared" si="33"/>
        <v>20174.627840000001</v>
      </c>
      <c r="L74" s="212">
        <f t="shared" si="33"/>
        <v>0</v>
      </c>
      <c r="M74" s="212">
        <f t="shared" si="33"/>
        <v>0</v>
      </c>
      <c r="N74" s="212">
        <f t="shared" si="33"/>
        <v>0</v>
      </c>
      <c r="O74" s="212">
        <f t="shared" si="33"/>
        <v>0</v>
      </c>
      <c r="P74" s="232"/>
      <c r="Q74" s="224"/>
      <c r="R74" s="224"/>
      <c r="S74" s="233"/>
      <c r="T74" s="157"/>
      <c r="U74" s="234"/>
    </row>
    <row r="75" spans="1:21" s="81" customFormat="1" ht="33" customHeight="1" x14ac:dyDescent="0.25">
      <c r="A75" s="231" t="s">
        <v>247</v>
      </c>
      <c r="B75" s="212">
        <v>0</v>
      </c>
      <c r="C75" s="212">
        <v>0</v>
      </c>
      <c r="D75" s="212">
        <v>0</v>
      </c>
      <c r="E75" s="212">
        <v>0</v>
      </c>
      <c r="F75" s="212">
        <v>0</v>
      </c>
      <c r="G75" s="212">
        <v>0</v>
      </c>
      <c r="H75" s="212">
        <v>0</v>
      </c>
      <c r="I75" s="212">
        <v>0</v>
      </c>
      <c r="J75" s="212">
        <v>0</v>
      </c>
      <c r="K75" s="212">
        <v>0</v>
      </c>
      <c r="L75" s="212">
        <v>0</v>
      </c>
      <c r="M75" s="212">
        <v>0</v>
      </c>
      <c r="N75" s="212">
        <v>0</v>
      </c>
      <c r="O75" s="212">
        <v>0</v>
      </c>
      <c r="P75" s="232"/>
      <c r="Q75" s="224"/>
      <c r="R75" s="224"/>
      <c r="S75" s="233"/>
      <c r="T75" s="157"/>
      <c r="U75" s="234"/>
    </row>
    <row r="76" spans="1:21" s="81" customFormat="1" ht="196.5" customHeight="1" x14ac:dyDescent="0.25">
      <c r="A76" s="231" t="s">
        <v>318</v>
      </c>
      <c r="B76" s="157">
        <f>B78</f>
        <v>12632.1</v>
      </c>
      <c r="C76" s="157">
        <f t="shared" ref="C76:O76" si="34">C78</f>
        <v>12632.053390000001</v>
      </c>
      <c r="D76" s="157">
        <f>F76+H76+J76+L76+N76</f>
        <v>0</v>
      </c>
      <c r="E76" s="157">
        <f>G76+I76+K76+M76+O76</f>
        <v>0</v>
      </c>
      <c r="F76" s="157">
        <f t="shared" si="34"/>
        <v>0</v>
      </c>
      <c r="G76" s="157">
        <f t="shared" si="34"/>
        <v>0</v>
      </c>
      <c r="H76" s="157">
        <f t="shared" si="34"/>
        <v>0</v>
      </c>
      <c r="I76" s="157">
        <f t="shared" si="34"/>
        <v>0</v>
      </c>
      <c r="J76" s="157">
        <f t="shared" si="34"/>
        <v>0</v>
      </c>
      <c r="K76" s="157">
        <f t="shared" si="34"/>
        <v>0</v>
      </c>
      <c r="L76" s="157">
        <f t="shared" si="34"/>
        <v>0</v>
      </c>
      <c r="M76" s="157">
        <f t="shared" si="34"/>
        <v>0</v>
      </c>
      <c r="N76" s="157">
        <f t="shared" si="34"/>
        <v>0</v>
      </c>
      <c r="O76" s="157">
        <f t="shared" si="34"/>
        <v>0</v>
      </c>
      <c r="P76" s="230" t="s">
        <v>362</v>
      </c>
      <c r="Q76" s="207">
        <v>96.7</v>
      </c>
      <c r="R76" s="207">
        <v>113</v>
      </c>
      <c r="S76" s="207" t="s">
        <v>243</v>
      </c>
      <c r="T76" s="214" t="s">
        <v>243</v>
      </c>
      <c r="U76" s="209" t="s">
        <v>384</v>
      </c>
    </row>
    <row r="77" spans="1:21" s="81" customFormat="1" ht="37.5" customHeight="1" x14ac:dyDescent="0.25">
      <c r="A77" s="308" t="s">
        <v>316</v>
      </c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10"/>
    </row>
    <row r="78" spans="1:21" s="81" customFormat="1" ht="217.5" customHeight="1" x14ac:dyDescent="0.25">
      <c r="A78" s="235" t="s">
        <v>319</v>
      </c>
      <c r="B78" s="157">
        <f>B79</f>
        <v>12632.1</v>
      </c>
      <c r="C78" s="157">
        <f t="shared" ref="C78:O78" si="35">C79</f>
        <v>12632.053390000001</v>
      </c>
      <c r="D78" s="157">
        <f>F78+H78+J78+L78+N78</f>
        <v>0</v>
      </c>
      <c r="E78" s="157">
        <f>G78+I78+K78+M78+O78</f>
        <v>0</v>
      </c>
      <c r="F78" s="157">
        <f t="shared" si="35"/>
        <v>0</v>
      </c>
      <c r="G78" s="157">
        <f t="shared" si="35"/>
        <v>0</v>
      </c>
      <c r="H78" s="157">
        <f t="shared" si="35"/>
        <v>0</v>
      </c>
      <c r="I78" s="157">
        <f t="shared" si="35"/>
        <v>0</v>
      </c>
      <c r="J78" s="157">
        <f t="shared" si="35"/>
        <v>0</v>
      </c>
      <c r="K78" s="157">
        <f t="shared" si="35"/>
        <v>0</v>
      </c>
      <c r="L78" s="157">
        <f t="shared" si="35"/>
        <v>0</v>
      </c>
      <c r="M78" s="157">
        <f t="shared" si="35"/>
        <v>0</v>
      </c>
      <c r="N78" s="157">
        <f t="shared" si="35"/>
        <v>0</v>
      </c>
      <c r="O78" s="157">
        <f t="shared" si="35"/>
        <v>0</v>
      </c>
      <c r="P78" s="230" t="s">
        <v>363</v>
      </c>
      <c r="Q78" s="214">
        <v>55.9</v>
      </c>
      <c r="R78" s="214">
        <v>65.3</v>
      </c>
      <c r="S78" s="214">
        <v>33.6</v>
      </c>
      <c r="T78" s="214">
        <f t="shared" ref="T78" si="36">S78/R78*100-100</f>
        <v>-48.545176110260336</v>
      </c>
      <c r="U78" s="209" t="s">
        <v>413</v>
      </c>
    </row>
    <row r="79" spans="1:21" s="81" customFormat="1" ht="124.5" customHeight="1" x14ac:dyDescent="0.25">
      <c r="A79" s="311" t="s">
        <v>320</v>
      </c>
      <c r="B79" s="274">
        <f>B81+B84+B85+B87</f>
        <v>12632.1</v>
      </c>
      <c r="C79" s="274">
        <f t="shared" ref="C79:O79" si="37">C81+C84+C85+C87</f>
        <v>12632.053390000001</v>
      </c>
      <c r="D79" s="274">
        <f t="shared" si="37"/>
        <v>0</v>
      </c>
      <c r="E79" s="274">
        <f t="shared" si="37"/>
        <v>0</v>
      </c>
      <c r="F79" s="274">
        <f t="shared" si="37"/>
        <v>0</v>
      </c>
      <c r="G79" s="274">
        <f t="shared" si="37"/>
        <v>0</v>
      </c>
      <c r="H79" s="274">
        <f t="shared" si="37"/>
        <v>0</v>
      </c>
      <c r="I79" s="274">
        <f t="shared" si="37"/>
        <v>0</v>
      </c>
      <c r="J79" s="274">
        <f t="shared" si="37"/>
        <v>0</v>
      </c>
      <c r="K79" s="274">
        <f t="shared" si="37"/>
        <v>0</v>
      </c>
      <c r="L79" s="274">
        <f t="shared" si="37"/>
        <v>0</v>
      </c>
      <c r="M79" s="274">
        <f t="shared" si="37"/>
        <v>0</v>
      </c>
      <c r="N79" s="274">
        <f t="shared" si="37"/>
        <v>0</v>
      </c>
      <c r="O79" s="274">
        <f t="shared" si="37"/>
        <v>0</v>
      </c>
      <c r="P79" s="230" t="s">
        <v>364</v>
      </c>
      <c r="Q79" s="214">
        <v>101.2</v>
      </c>
      <c r="R79" s="214">
        <v>128.9</v>
      </c>
      <c r="S79" s="214" t="s">
        <v>243</v>
      </c>
      <c r="T79" s="214" t="s">
        <v>243</v>
      </c>
      <c r="U79" s="209" t="s">
        <v>385</v>
      </c>
    </row>
    <row r="80" spans="1:21" s="81" customFormat="1" ht="136.5" customHeight="1" x14ac:dyDescent="0.25">
      <c r="A80" s="312"/>
      <c r="B80" s="275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30" t="s">
        <v>365</v>
      </c>
      <c r="Q80" s="214">
        <v>100</v>
      </c>
      <c r="R80" s="214">
        <v>106.2</v>
      </c>
      <c r="S80" s="214" t="s">
        <v>243</v>
      </c>
      <c r="T80" s="214" t="s">
        <v>243</v>
      </c>
      <c r="U80" s="209" t="s">
        <v>385</v>
      </c>
    </row>
    <row r="81" spans="1:23" s="81" customFormat="1" ht="166.5" customHeight="1" x14ac:dyDescent="0.25">
      <c r="A81" s="280" t="s">
        <v>321</v>
      </c>
      <c r="B81" s="277">
        <v>6048.1</v>
      </c>
      <c r="C81" s="277">
        <v>6048.05339</v>
      </c>
      <c r="D81" s="277">
        <f t="shared" ref="D81:E83" si="38">F81+H81+J81+L81+N81</f>
        <v>0</v>
      </c>
      <c r="E81" s="277">
        <f t="shared" si="38"/>
        <v>0</v>
      </c>
      <c r="F81" s="277">
        <v>0</v>
      </c>
      <c r="G81" s="277">
        <v>0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  <c r="O81" s="277">
        <v>0</v>
      </c>
      <c r="P81" s="230" t="s">
        <v>366</v>
      </c>
      <c r="Q81" s="214" t="s">
        <v>243</v>
      </c>
      <c r="R81" s="214">
        <v>0.14000000000000001</v>
      </c>
      <c r="S81" s="214">
        <v>0</v>
      </c>
      <c r="T81" s="214">
        <f t="shared" ref="T81:T84" si="39">S81/R81*100-100</f>
        <v>-100</v>
      </c>
      <c r="U81" s="277" t="s">
        <v>414</v>
      </c>
    </row>
    <row r="82" spans="1:23" s="81" customFormat="1" ht="144" customHeight="1" x14ac:dyDescent="0.25">
      <c r="A82" s="281"/>
      <c r="B82" s="278"/>
      <c r="C82" s="278"/>
      <c r="D82" s="278">
        <f t="shared" si="38"/>
        <v>0</v>
      </c>
      <c r="E82" s="278">
        <f t="shared" si="38"/>
        <v>0</v>
      </c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30" t="s">
        <v>367</v>
      </c>
      <c r="Q82" s="214" t="s">
        <v>243</v>
      </c>
      <c r="R82" s="214">
        <v>0.06</v>
      </c>
      <c r="S82" s="214">
        <v>0</v>
      </c>
      <c r="T82" s="214">
        <f t="shared" si="39"/>
        <v>-100</v>
      </c>
      <c r="U82" s="278"/>
    </row>
    <row r="83" spans="1:23" ht="119.25" customHeight="1" x14ac:dyDescent="0.25">
      <c r="A83" s="282"/>
      <c r="B83" s="279"/>
      <c r="C83" s="279"/>
      <c r="D83" s="279">
        <f t="shared" si="38"/>
        <v>0</v>
      </c>
      <c r="E83" s="279">
        <f t="shared" si="38"/>
        <v>0</v>
      </c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30" t="s">
        <v>397</v>
      </c>
      <c r="Q83" s="214" t="s">
        <v>243</v>
      </c>
      <c r="R83" s="214">
        <v>3</v>
      </c>
      <c r="S83" s="214">
        <v>0</v>
      </c>
      <c r="T83" s="214">
        <f t="shared" si="39"/>
        <v>-100</v>
      </c>
      <c r="U83" s="278"/>
      <c r="V83" s="194"/>
      <c r="W83" s="195"/>
    </row>
    <row r="84" spans="1:23" ht="202.5" customHeight="1" x14ac:dyDescent="0.25">
      <c r="A84" s="225" t="s">
        <v>322</v>
      </c>
      <c r="B84" s="211">
        <v>6000</v>
      </c>
      <c r="C84" s="130">
        <v>6000</v>
      </c>
      <c r="D84" s="130">
        <f t="shared" ref="D84:E84" si="40">F84+H84+J84+L84+N84</f>
        <v>0</v>
      </c>
      <c r="E84" s="130">
        <f t="shared" si="40"/>
        <v>0</v>
      </c>
      <c r="F84" s="214">
        <v>0</v>
      </c>
      <c r="G84" s="214">
        <v>0</v>
      </c>
      <c r="H84" s="214">
        <v>0</v>
      </c>
      <c r="I84" s="214">
        <v>0</v>
      </c>
      <c r="J84" s="214">
        <v>0</v>
      </c>
      <c r="K84" s="214">
        <v>0</v>
      </c>
      <c r="L84" s="214">
        <v>0</v>
      </c>
      <c r="M84" s="214">
        <v>0</v>
      </c>
      <c r="N84" s="214">
        <v>0</v>
      </c>
      <c r="O84" s="214">
        <v>0</v>
      </c>
      <c r="P84" s="230" t="s">
        <v>368</v>
      </c>
      <c r="Q84" s="217" t="s">
        <v>243</v>
      </c>
      <c r="R84" s="217">
        <v>66.7</v>
      </c>
      <c r="S84" s="214">
        <v>0</v>
      </c>
      <c r="T84" s="216">
        <f t="shared" si="39"/>
        <v>-100</v>
      </c>
      <c r="U84" s="278"/>
    </row>
    <row r="85" spans="1:23" ht="166.5" customHeight="1" x14ac:dyDescent="0.25">
      <c r="A85" s="236" t="s">
        <v>323</v>
      </c>
      <c r="B85" s="95">
        <v>0</v>
      </c>
      <c r="C85" s="95">
        <v>0</v>
      </c>
      <c r="D85" s="95">
        <f t="shared" ref="D85:E85" si="41">F85+H85+J85+L85+N85</f>
        <v>0</v>
      </c>
      <c r="E85" s="95">
        <f t="shared" si="41"/>
        <v>0</v>
      </c>
      <c r="F85" s="211">
        <v>0</v>
      </c>
      <c r="G85" s="211">
        <v>0</v>
      </c>
      <c r="H85" s="211">
        <v>0</v>
      </c>
      <c r="I85" s="211">
        <v>0</v>
      </c>
      <c r="J85" s="211">
        <v>0</v>
      </c>
      <c r="K85" s="211">
        <v>0</v>
      </c>
      <c r="L85" s="211">
        <v>0</v>
      </c>
      <c r="M85" s="211">
        <v>0</v>
      </c>
      <c r="N85" s="211">
        <v>0</v>
      </c>
      <c r="O85" s="211">
        <v>0</v>
      </c>
      <c r="P85" s="236" t="s">
        <v>257</v>
      </c>
      <c r="Q85" s="95">
        <v>15</v>
      </c>
      <c r="R85" s="95">
        <v>11</v>
      </c>
      <c r="S85" s="214">
        <v>0</v>
      </c>
      <c r="T85" s="216">
        <f t="shared" ref="T85:T89" si="42">S85/R85*100-100</f>
        <v>-100</v>
      </c>
      <c r="U85" s="209" t="s">
        <v>412</v>
      </c>
    </row>
    <row r="86" spans="1:23" ht="129" customHeight="1" x14ac:dyDescent="0.25">
      <c r="A86" s="280" t="s">
        <v>324</v>
      </c>
      <c r="B86" s="208"/>
      <c r="C86" s="208"/>
      <c r="D86" s="208"/>
      <c r="E86" s="220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37" t="s">
        <v>369</v>
      </c>
      <c r="Q86" s="95">
        <v>20</v>
      </c>
      <c r="R86" s="95">
        <v>35</v>
      </c>
      <c r="S86" s="214">
        <v>107</v>
      </c>
      <c r="T86" s="216">
        <f t="shared" si="42"/>
        <v>205.71428571428567</v>
      </c>
      <c r="U86" s="219"/>
      <c r="V86" s="196"/>
    </row>
    <row r="87" spans="1:23" ht="381.75" hidden="1" customHeight="1" x14ac:dyDescent="0.25">
      <c r="A87" s="281"/>
      <c r="B87" s="265">
        <v>584</v>
      </c>
      <c r="C87" s="265">
        <v>584</v>
      </c>
      <c r="D87" s="265">
        <f>F87+H87+J87+L87+N87</f>
        <v>0</v>
      </c>
      <c r="E87" s="268">
        <f>G87+I87+K87+M87+O87</f>
        <v>0</v>
      </c>
      <c r="F87" s="268">
        <v>0</v>
      </c>
      <c r="G87" s="268">
        <v>0</v>
      </c>
      <c r="H87" s="268">
        <v>0</v>
      </c>
      <c r="I87" s="268">
        <v>0</v>
      </c>
      <c r="J87" s="268">
        <v>0</v>
      </c>
      <c r="K87" s="268">
        <v>0</v>
      </c>
      <c r="L87" s="268">
        <v>0</v>
      </c>
      <c r="M87" s="268">
        <v>0</v>
      </c>
      <c r="N87" s="268">
        <v>0</v>
      </c>
      <c r="O87" s="268">
        <v>0</v>
      </c>
      <c r="P87" s="345" t="s">
        <v>282</v>
      </c>
      <c r="Q87" s="95">
        <v>33</v>
      </c>
      <c r="R87" s="95">
        <v>33</v>
      </c>
      <c r="S87" s="238">
        <v>0</v>
      </c>
      <c r="T87" s="95">
        <f t="shared" si="42"/>
        <v>-100</v>
      </c>
      <c r="U87" s="219"/>
      <c r="V87" s="196"/>
    </row>
    <row r="88" spans="1:23" ht="138.75" customHeight="1" x14ac:dyDescent="0.25">
      <c r="A88" s="281"/>
      <c r="B88" s="266">
        <v>584</v>
      </c>
      <c r="C88" s="266">
        <v>584</v>
      </c>
      <c r="D88" s="266">
        <f t="shared" ref="D88" si="43">F88+H88+J88+L88+N88</f>
        <v>0</v>
      </c>
      <c r="E88" s="269">
        <f t="shared" ref="E88" si="44">G88+I88+K88+M88+O88</f>
        <v>0</v>
      </c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345"/>
      <c r="Q88" s="95">
        <v>33</v>
      </c>
      <c r="R88" s="95">
        <v>33</v>
      </c>
      <c r="S88" s="95">
        <v>0</v>
      </c>
      <c r="T88" s="95">
        <f t="shared" si="42"/>
        <v>-100</v>
      </c>
      <c r="U88" s="239" t="s">
        <v>425</v>
      </c>
    </row>
    <row r="89" spans="1:23" ht="141" customHeight="1" x14ac:dyDescent="0.25">
      <c r="A89" s="282"/>
      <c r="B89" s="267"/>
      <c r="C89" s="267"/>
      <c r="D89" s="267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P89" s="229" t="s">
        <v>258</v>
      </c>
      <c r="Q89" s="95">
        <v>20</v>
      </c>
      <c r="R89" s="95">
        <v>42</v>
      </c>
      <c r="S89" s="214">
        <v>0</v>
      </c>
      <c r="T89" s="216">
        <f t="shared" si="42"/>
        <v>-100</v>
      </c>
      <c r="U89" s="239" t="s">
        <v>415</v>
      </c>
    </row>
    <row r="90" spans="1:23" s="186" customFormat="1" ht="64.5" customHeight="1" x14ac:dyDescent="0.25">
      <c r="A90" s="231" t="s">
        <v>288</v>
      </c>
      <c r="B90" s="157">
        <f>B78</f>
        <v>12632.1</v>
      </c>
      <c r="C90" s="157">
        <f t="shared" ref="C90:O90" si="45">C78</f>
        <v>12632.053390000001</v>
      </c>
      <c r="D90" s="157">
        <f t="shared" si="45"/>
        <v>0</v>
      </c>
      <c r="E90" s="157">
        <f t="shared" si="45"/>
        <v>0</v>
      </c>
      <c r="F90" s="213">
        <f t="shared" si="45"/>
        <v>0</v>
      </c>
      <c r="G90" s="213">
        <f t="shared" si="45"/>
        <v>0</v>
      </c>
      <c r="H90" s="213">
        <f t="shared" si="45"/>
        <v>0</v>
      </c>
      <c r="I90" s="213">
        <f t="shared" si="45"/>
        <v>0</v>
      </c>
      <c r="J90" s="213">
        <f t="shared" si="45"/>
        <v>0</v>
      </c>
      <c r="K90" s="213">
        <f t="shared" si="45"/>
        <v>0</v>
      </c>
      <c r="L90" s="213">
        <f t="shared" si="45"/>
        <v>0</v>
      </c>
      <c r="M90" s="213">
        <f t="shared" si="45"/>
        <v>0</v>
      </c>
      <c r="N90" s="213">
        <f t="shared" si="45"/>
        <v>0</v>
      </c>
      <c r="O90" s="213">
        <f t="shared" si="45"/>
        <v>0</v>
      </c>
      <c r="P90" s="240"/>
      <c r="Q90" s="214"/>
      <c r="R90" s="214"/>
      <c r="S90" s="238"/>
      <c r="T90" s="214"/>
      <c r="U90" s="209"/>
    </row>
    <row r="91" spans="1:23" s="81" customFormat="1" ht="30" customHeight="1" x14ac:dyDescent="0.25">
      <c r="A91" s="231" t="s">
        <v>247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v>0</v>
      </c>
      <c r="H91" s="157">
        <v>0</v>
      </c>
      <c r="I91" s="157">
        <v>0</v>
      </c>
      <c r="J91" s="157">
        <v>0</v>
      </c>
      <c r="K91" s="157">
        <v>0</v>
      </c>
      <c r="L91" s="157">
        <v>0</v>
      </c>
      <c r="M91" s="157">
        <v>0</v>
      </c>
      <c r="N91" s="157">
        <v>0</v>
      </c>
      <c r="O91" s="157">
        <v>0</v>
      </c>
      <c r="P91" s="241"/>
      <c r="Q91" s="157"/>
      <c r="R91" s="157"/>
      <c r="S91" s="242"/>
      <c r="T91" s="157"/>
      <c r="U91" s="243"/>
    </row>
    <row r="92" spans="1:23" s="81" customFormat="1" ht="151.5" customHeight="1" x14ac:dyDescent="0.25">
      <c r="A92" s="231" t="s">
        <v>325</v>
      </c>
      <c r="B92" s="157">
        <f>B93</f>
        <v>447707.40000000008</v>
      </c>
      <c r="C92" s="157">
        <f t="shared" ref="C92:O92" si="46">C93</f>
        <v>447707.39549999998</v>
      </c>
      <c r="D92" s="157">
        <f t="shared" ref="D92:E108" si="47">F92+H92+J92+L92+N92</f>
        <v>29109.406080000001</v>
      </c>
      <c r="E92" s="157">
        <f t="shared" si="47"/>
        <v>28790.480100000001</v>
      </c>
      <c r="F92" s="157">
        <f t="shared" si="46"/>
        <v>15468.186669999999</v>
      </c>
      <c r="G92" s="157">
        <f t="shared" si="46"/>
        <v>15206.667369999999</v>
      </c>
      <c r="H92" s="157">
        <f t="shared" si="46"/>
        <v>0</v>
      </c>
      <c r="I92" s="157">
        <f t="shared" si="46"/>
        <v>0</v>
      </c>
      <c r="J92" s="157">
        <f t="shared" si="46"/>
        <v>13406.075350000001</v>
      </c>
      <c r="K92" s="157">
        <f t="shared" si="46"/>
        <v>13348.668670000001</v>
      </c>
      <c r="L92" s="157">
        <f t="shared" si="46"/>
        <v>235.14406</v>
      </c>
      <c r="M92" s="157">
        <f t="shared" si="46"/>
        <v>235.14406</v>
      </c>
      <c r="N92" s="157">
        <f t="shared" si="46"/>
        <v>0</v>
      </c>
      <c r="O92" s="157">
        <f t="shared" si="46"/>
        <v>0</v>
      </c>
      <c r="P92" s="244" t="s">
        <v>370</v>
      </c>
      <c r="Q92" s="214" t="s">
        <v>243</v>
      </c>
      <c r="R92" s="214">
        <v>30</v>
      </c>
      <c r="S92" s="214" t="s">
        <v>243</v>
      </c>
      <c r="T92" s="214" t="s">
        <v>243</v>
      </c>
      <c r="U92" s="209" t="s">
        <v>384</v>
      </c>
    </row>
    <row r="93" spans="1:23" s="81" customFormat="1" ht="119.25" customHeight="1" x14ac:dyDescent="0.25">
      <c r="A93" s="231" t="s">
        <v>326</v>
      </c>
      <c r="B93" s="157">
        <f>B109</f>
        <v>447707.40000000008</v>
      </c>
      <c r="C93" s="157">
        <f>C109</f>
        <v>447707.39549999998</v>
      </c>
      <c r="D93" s="157">
        <f t="shared" si="47"/>
        <v>29109.406080000001</v>
      </c>
      <c r="E93" s="157">
        <f t="shared" si="47"/>
        <v>28790.480100000001</v>
      </c>
      <c r="F93" s="157">
        <f t="shared" ref="F93:O93" si="48">F109</f>
        <v>15468.186669999999</v>
      </c>
      <c r="G93" s="157">
        <f t="shared" si="48"/>
        <v>15206.667369999999</v>
      </c>
      <c r="H93" s="157">
        <f t="shared" si="48"/>
        <v>0</v>
      </c>
      <c r="I93" s="157">
        <f t="shared" si="48"/>
        <v>0</v>
      </c>
      <c r="J93" s="157">
        <f t="shared" si="48"/>
        <v>13406.075350000001</v>
      </c>
      <c r="K93" s="157">
        <f t="shared" si="48"/>
        <v>13348.668670000001</v>
      </c>
      <c r="L93" s="157">
        <f t="shared" si="48"/>
        <v>235.14406</v>
      </c>
      <c r="M93" s="157">
        <f t="shared" si="48"/>
        <v>235.14406</v>
      </c>
      <c r="N93" s="157">
        <f t="shared" si="48"/>
        <v>0</v>
      </c>
      <c r="O93" s="157">
        <f t="shared" si="48"/>
        <v>0</v>
      </c>
      <c r="P93" s="230" t="s">
        <v>371</v>
      </c>
      <c r="Q93" s="214" t="s">
        <v>243</v>
      </c>
      <c r="R93" s="214">
        <v>33</v>
      </c>
      <c r="S93" s="214" t="s">
        <v>243</v>
      </c>
      <c r="T93" s="214" t="s">
        <v>243</v>
      </c>
      <c r="U93" s="209" t="s">
        <v>385</v>
      </c>
    </row>
    <row r="94" spans="1:23" s="81" customFormat="1" ht="39" customHeight="1" x14ac:dyDescent="0.25">
      <c r="A94" s="323" t="s">
        <v>327</v>
      </c>
      <c r="B94" s="324"/>
      <c r="C94" s="324"/>
      <c r="D94" s="324"/>
      <c r="E94" s="324"/>
      <c r="F94" s="324"/>
      <c r="G94" s="32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5"/>
    </row>
    <row r="95" spans="1:23" s="81" customFormat="1" ht="376.5" customHeight="1" x14ac:dyDescent="0.25">
      <c r="A95" s="172" t="s">
        <v>398</v>
      </c>
      <c r="B95" s="157">
        <f>B96+B105+B107</f>
        <v>447707.40000000008</v>
      </c>
      <c r="C95" s="157">
        <f t="shared" ref="C95:O95" si="49">C96+C105+C107</f>
        <v>447707.39549999998</v>
      </c>
      <c r="D95" s="157">
        <f t="shared" si="47"/>
        <v>29109.406080000001</v>
      </c>
      <c r="E95" s="157">
        <f t="shared" si="47"/>
        <v>28790.480100000001</v>
      </c>
      <c r="F95" s="157">
        <f t="shared" si="49"/>
        <v>15468.186669999999</v>
      </c>
      <c r="G95" s="157">
        <f t="shared" si="49"/>
        <v>15206.667369999999</v>
      </c>
      <c r="H95" s="157">
        <f t="shared" si="49"/>
        <v>0</v>
      </c>
      <c r="I95" s="157">
        <f t="shared" si="49"/>
        <v>0</v>
      </c>
      <c r="J95" s="157">
        <f t="shared" si="49"/>
        <v>13406.075350000001</v>
      </c>
      <c r="K95" s="157">
        <f t="shared" si="49"/>
        <v>13348.668670000001</v>
      </c>
      <c r="L95" s="157">
        <f t="shared" si="49"/>
        <v>235.14406</v>
      </c>
      <c r="M95" s="157">
        <f t="shared" si="49"/>
        <v>235.14406</v>
      </c>
      <c r="N95" s="157">
        <f t="shared" si="49"/>
        <v>0</v>
      </c>
      <c r="O95" s="157">
        <f t="shared" si="49"/>
        <v>0</v>
      </c>
      <c r="P95" s="123" t="s">
        <v>372</v>
      </c>
      <c r="Q95" s="129" t="s">
        <v>243</v>
      </c>
      <c r="R95" s="114">
        <v>39</v>
      </c>
      <c r="S95" s="114">
        <v>33</v>
      </c>
      <c r="T95" s="114">
        <f t="shared" ref="T95" si="50">S95/R95*100-100</f>
        <v>-15.384615384615387</v>
      </c>
      <c r="U95" s="197" t="s">
        <v>386</v>
      </c>
    </row>
    <row r="96" spans="1:23" s="81" customFormat="1" ht="240.75" customHeight="1" x14ac:dyDescent="0.25">
      <c r="A96" s="172" t="s">
        <v>328</v>
      </c>
      <c r="B96" s="157">
        <f>B97+B99+B101+B103+B104</f>
        <v>439999.80000000005</v>
      </c>
      <c r="C96" s="157">
        <f>C97+C99+C101+C103+C104</f>
        <v>439999.75549999997</v>
      </c>
      <c r="D96" s="157">
        <f t="shared" si="47"/>
        <v>29109.406080000001</v>
      </c>
      <c r="E96" s="157">
        <f t="shared" si="47"/>
        <v>28790.480100000001</v>
      </c>
      <c r="F96" s="157">
        <f t="shared" ref="F96:O96" si="51">F97+F99+F101+F103+F104</f>
        <v>15468.186669999999</v>
      </c>
      <c r="G96" s="157">
        <f t="shared" si="51"/>
        <v>15206.667369999999</v>
      </c>
      <c r="H96" s="157">
        <f t="shared" si="51"/>
        <v>0</v>
      </c>
      <c r="I96" s="157">
        <f t="shared" si="51"/>
        <v>0</v>
      </c>
      <c r="J96" s="157">
        <f t="shared" si="51"/>
        <v>13406.075350000001</v>
      </c>
      <c r="K96" s="157">
        <f t="shared" si="51"/>
        <v>13348.668670000001</v>
      </c>
      <c r="L96" s="157">
        <f t="shared" si="51"/>
        <v>235.14406</v>
      </c>
      <c r="M96" s="157">
        <f t="shared" si="51"/>
        <v>235.14406</v>
      </c>
      <c r="N96" s="157">
        <f t="shared" si="51"/>
        <v>0</v>
      </c>
      <c r="O96" s="157">
        <f t="shared" si="51"/>
        <v>0</v>
      </c>
      <c r="P96" s="123" t="s">
        <v>373</v>
      </c>
      <c r="Q96" s="129" t="s">
        <v>243</v>
      </c>
      <c r="R96" s="114">
        <v>6</v>
      </c>
      <c r="S96" s="129" t="s">
        <v>243</v>
      </c>
      <c r="T96" s="114" t="s">
        <v>243</v>
      </c>
      <c r="U96" s="197" t="s">
        <v>385</v>
      </c>
    </row>
    <row r="97" spans="1:21" s="176" customFormat="1" ht="129.75" customHeight="1" x14ac:dyDescent="0.25">
      <c r="A97" s="193" t="s">
        <v>329</v>
      </c>
      <c r="B97" s="214">
        <v>26721.3</v>
      </c>
      <c r="C97" s="214">
        <v>26721.29</v>
      </c>
      <c r="D97" s="214">
        <f t="shared" si="47"/>
        <v>0</v>
      </c>
      <c r="E97" s="214">
        <f t="shared" si="47"/>
        <v>0</v>
      </c>
      <c r="F97" s="214">
        <v>0</v>
      </c>
      <c r="G97" s="214">
        <v>0</v>
      </c>
      <c r="H97" s="214">
        <v>0</v>
      </c>
      <c r="I97" s="214">
        <v>0</v>
      </c>
      <c r="J97" s="214">
        <v>0</v>
      </c>
      <c r="K97" s="214">
        <v>0</v>
      </c>
      <c r="L97" s="214">
        <v>0</v>
      </c>
      <c r="M97" s="214">
        <v>0</v>
      </c>
      <c r="N97" s="214">
        <v>0</v>
      </c>
      <c r="O97" s="214">
        <v>0</v>
      </c>
      <c r="P97" s="123" t="s">
        <v>374</v>
      </c>
      <c r="Q97" s="114">
        <v>0</v>
      </c>
      <c r="R97" s="168">
        <v>10.61</v>
      </c>
      <c r="S97" s="202" t="s">
        <v>243</v>
      </c>
      <c r="T97" s="168" t="s">
        <v>243</v>
      </c>
      <c r="U97" s="197" t="s">
        <v>399</v>
      </c>
    </row>
    <row r="98" spans="1:21" s="81" customFormat="1" ht="154.5" customHeight="1" x14ac:dyDescent="0.25">
      <c r="A98" s="199" t="s">
        <v>331</v>
      </c>
      <c r="B98" s="156">
        <f>B97</f>
        <v>26721.3</v>
      </c>
      <c r="C98" s="156">
        <f>C97</f>
        <v>26721.29</v>
      </c>
      <c r="D98" s="156">
        <f t="shared" si="47"/>
        <v>0</v>
      </c>
      <c r="E98" s="156">
        <f t="shared" si="47"/>
        <v>0</v>
      </c>
      <c r="F98" s="156">
        <v>0</v>
      </c>
      <c r="G98" s="156">
        <v>0</v>
      </c>
      <c r="H98" s="156">
        <v>0</v>
      </c>
      <c r="I98" s="156">
        <v>0</v>
      </c>
      <c r="J98" s="156">
        <v>0</v>
      </c>
      <c r="K98" s="156">
        <v>0</v>
      </c>
      <c r="L98" s="156">
        <v>0</v>
      </c>
      <c r="M98" s="156">
        <v>0</v>
      </c>
      <c r="N98" s="156">
        <v>0</v>
      </c>
      <c r="O98" s="156">
        <v>0</v>
      </c>
      <c r="P98" s="123" t="s">
        <v>375</v>
      </c>
      <c r="Q98" s="114">
        <v>55.2</v>
      </c>
      <c r="R98" s="168">
        <v>60.3</v>
      </c>
      <c r="S98" s="114">
        <v>65</v>
      </c>
      <c r="T98" s="168">
        <f>S98-R98</f>
        <v>4.7000000000000028</v>
      </c>
      <c r="U98" s="197" t="s">
        <v>387</v>
      </c>
    </row>
    <row r="99" spans="1:21" s="176" customFormat="1" ht="117.75" customHeight="1" x14ac:dyDescent="0.25">
      <c r="A99" s="193" t="s">
        <v>330</v>
      </c>
      <c r="B99" s="214">
        <v>74673.100000000006</v>
      </c>
      <c r="C99" s="214">
        <v>74673.070000000007</v>
      </c>
      <c r="D99" s="214">
        <f t="shared" si="47"/>
        <v>0</v>
      </c>
      <c r="E99" s="214">
        <f t="shared" si="47"/>
        <v>0</v>
      </c>
      <c r="F99" s="214">
        <v>0</v>
      </c>
      <c r="G99" s="214">
        <v>0</v>
      </c>
      <c r="H99" s="214">
        <v>0</v>
      </c>
      <c r="I99" s="214">
        <v>0</v>
      </c>
      <c r="J99" s="214">
        <v>0</v>
      </c>
      <c r="K99" s="214">
        <v>0</v>
      </c>
      <c r="L99" s="214">
        <v>0</v>
      </c>
      <c r="M99" s="214">
        <v>0</v>
      </c>
      <c r="N99" s="214">
        <v>0</v>
      </c>
      <c r="O99" s="214">
        <v>0</v>
      </c>
      <c r="P99" s="123" t="s">
        <v>376</v>
      </c>
      <c r="Q99" s="114">
        <v>0</v>
      </c>
      <c r="R99" s="168">
        <v>38.26</v>
      </c>
      <c r="S99" s="202" t="s">
        <v>243</v>
      </c>
      <c r="T99" s="114" t="s">
        <v>243</v>
      </c>
      <c r="U99" s="197" t="s">
        <v>399</v>
      </c>
    </row>
    <row r="100" spans="1:21" s="81" customFormat="1" ht="156" customHeight="1" x14ac:dyDescent="0.25">
      <c r="A100" s="199" t="s">
        <v>331</v>
      </c>
      <c r="B100" s="156">
        <f>B99</f>
        <v>74673.100000000006</v>
      </c>
      <c r="C100" s="156">
        <f>C99</f>
        <v>74673.070000000007</v>
      </c>
      <c r="D100" s="156">
        <f t="shared" si="47"/>
        <v>0</v>
      </c>
      <c r="E100" s="156">
        <f t="shared" si="47"/>
        <v>0</v>
      </c>
      <c r="F100" s="156">
        <v>0</v>
      </c>
      <c r="G100" s="156">
        <v>0</v>
      </c>
      <c r="H100" s="156">
        <v>0</v>
      </c>
      <c r="I100" s="156">
        <v>0</v>
      </c>
      <c r="J100" s="156">
        <v>0</v>
      </c>
      <c r="K100" s="156">
        <v>0</v>
      </c>
      <c r="L100" s="156">
        <v>0</v>
      </c>
      <c r="M100" s="156">
        <v>0</v>
      </c>
      <c r="N100" s="156">
        <v>0</v>
      </c>
      <c r="O100" s="156">
        <v>0</v>
      </c>
      <c r="P100" s="123" t="s">
        <v>377</v>
      </c>
      <c r="Q100" s="114">
        <v>71.7</v>
      </c>
      <c r="R100" s="114">
        <v>74.400000000000006</v>
      </c>
      <c r="S100" s="202">
        <v>74.099999999999994</v>
      </c>
      <c r="T100" s="168">
        <f>S100-R100</f>
        <v>-0.30000000000001137</v>
      </c>
      <c r="U100" s="197" t="s">
        <v>387</v>
      </c>
    </row>
    <row r="101" spans="1:21" s="176" customFormat="1" ht="387" customHeight="1" x14ac:dyDescent="0.25">
      <c r="A101" s="193" t="s">
        <v>332</v>
      </c>
      <c r="B101" s="214">
        <v>286461</v>
      </c>
      <c r="C101" s="214">
        <v>286461.06449999998</v>
      </c>
      <c r="D101" s="214">
        <f t="shared" si="47"/>
        <v>23514.406080000001</v>
      </c>
      <c r="E101" s="214">
        <f t="shared" si="47"/>
        <v>23514.406080000001</v>
      </c>
      <c r="F101" s="214">
        <v>10880.28667</v>
      </c>
      <c r="G101" s="214">
        <v>10880.28667</v>
      </c>
      <c r="H101" s="214">
        <v>0</v>
      </c>
      <c r="I101" s="214">
        <v>0</v>
      </c>
      <c r="J101" s="214">
        <v>12398.975350000001</v>
      </c>
      <c r="K101" s="214">
        <v>12398.975350000001</v>
      </c>
      <c r="L101" s="214">
        <v>235.14406</v>
      </c>
      <c r="M101" s="214">
        <v>235.14406</v>
      </c>
      <c r="N101" s="214">
        <v>0</v>
      </c>
      <c r="O101" s="214">
        <v>0</v>
      </c>
      <c r="P101" s="123" t="s">
        <v>378</v>
      </c>
      <c r="Q101" s="114">
        <v>0</v>
      </c>
      <c r="R101" s="96">
        <v>4.4969999999999999</v>
      </c>
      <c r="S101" s="114">
        <v>0</v>
      </c>
      <c r="T101" s="114">
        <f>S101/R101*100-100</f>
        <v>-100</v>
      </c>
      <c r="U101" s="271" t="s">
        <v>426</v>
      </c>
    </row>
    <row r="102" spans="1:21" s="81" customFormat="1" ht="135" customHeight="1" x14ac:dyDescent="0.25">
      <c r="A102" s="199" t="s">
        <v>331</v>
      </c>
      <c r="B102" s="156">
        <f>B101</f>
        <v>286461</v>
      </c>
      <c r="C102" s="156">
        <f>C101</f>
        <v>286461.06449999998</v>
      </c>
      <c r="D102" s="156">
        <f t="shared" si="47"/>
        <v>23514.406080000001</v>
      </c>
      <c r="E102" s="156">
        <f t="shared" si="47"/>
        <v>23514.406080000001</v>
      </c>
      <c r="F102" s="156">
        <f>F101</f>
        <v>10880.28667</v>
      </c>
      <c r="G102" s="156">
        <f t="shared" ref="G102:O102" si="52">G101</f>
        <v>10880.28667</v>
      </c>
      <c r="H102" s="156">
        <f t="shared" si="52"/>
        <v>0</v>
      </c>
      <c r="I102" s="156">
        <f t="shared" si="52"/>
        <v>0</v>
      </c>
      <c r="J102" s="156">
        <f t="shared" si="52"/>
        <v>12398.975350000001</v>
      </c>
      <c r="K102" s="156">
        <f t="shared" si="52"/>
        <v>12398.975350000001</v>
      </c>
      <c r="L102" s="156">
        <f t="shared" si="52"/>
        <v>235.14406</v>
      </c>
      <c r="M102" s="156">
        <f t="shared" si="52"/>
        <v>235.14406</v>
      </c>
      <c r="N102" s="156">
        <f t="shared" si="52"/>
        <v>0</v>
      </c>
      <c r="O102" s="156">
        <f t="shared" si="52"/>
        <v>0</v>
      </c>
      <c r="P102" s="123" t="s">
        <v>379</v>
      </c>
      <c r="Q102" s="129" t="s">
        <v>243</v>
      </c>
      <c r="R102" s="114">
        <v>6</v>
      </c>
      <c r="S102" s="114">
        <v>0</v>
      </c>
      <c r="T102" s="114">
        <f>S102/R102*100-100</f>
        <v>-100</v>
      </c>
      <c r="U102" s="272"/>
    </row>
    <row r="103" spans="1:21" s="81" customFormat="1" ht="129" customHeight="1" x14ac:dyDescent="0.25">
      <c r="A103" s="193" t="s">
        <v>333</v>
      </c>
      <c r="B103" s="214">
        <v>7031.7</v>
      </c>
      <c r="C103" s="214">
        <v>7031.6610000000001</v>
      </c>
      <c r="D103" s="214">
        <f t="shared" si="47"/>
        <v>0</v>
      </c>
      <c r="E103" s="214">
        <f t="shared" si="47"/>
        <v>0</v>
      </c>
      <c r="F103" s="214">
        <v>0</v>
      </c>
      <c r="G103" s="214">
        <v>0</v>
      </c>
      <c r="H103" s="214">
        <v>0</v>
      </c>
      <c r="I103" s="214">
        <v>0</v>
      </c>
      <c r="J103" s="214">
        <v>0</v>
      </c>
      <c r="K103" s="214">
        <v>0</v>
      </c>
      <c r="L103" s="214">
        <v>0</v>
      </c>
      <c r="M103" s="214">
        <v>0</v>
      </c>
      <c r="N103" s="214">
        <v>0</v>
      </c>
      <c r="O103" s="214">
        <v>0</v>
      </c>
      <c r="P103" s="123" t="s">
        <v>380</v>
      </c>
      <c r="Q103" s="129" t="s">
        <v>243</v>
      </c>
      <c r="R103" s="114">
        <v>4</v>
      </c>
      <c r="S103" s="129" t="s">
        <v>243</v>
      </c>
      <c r="T103" s="114" t="s">
        <v>243</v>
      </c>
      <c r="U103" s="197" t="s">
        <v>384</v>
      </c>
    </row>
    <row r="104" spans="1:21" s="81" customFormat="1" ht="195" customHeight="1" x14ac:dyDescent="0.25">
      <c r="A104" s="193" t="s">
        <v>334</v>
      </c>
      <c r="B104" s="214">
        <v>45112.7</v>
      </c>
      <c r="C104" s="214">
        <v>45112.67</v>
      </c>
      <c r="D104" s="214">
        <f t="shared" si="47"/>
        <v>5595</v>
      </c>
      <c r="E104" s="214">
        <f t="shared" si="47"/>
        <v>5276.07402</v>
      </c>
      <c r="F104" s="214">
        <v>4587.8999999999996</v>
      </c>
      <c r="G104" s="214">
        <v>4326.3806999999997</v>
      </c>
      <c r="H104" s="214">
        <v>0</v>
      </c>
      <c r="I104" s="214">
        <v>0</v>
      </c>
      <c r="J104" s="214">
        <v>1007.1</v>
      </c>
      <c r="K104" s="214">
        <v>949.69331999999997</v>
      </c>
      <c r="L104" s="214">
        <v>0</v>
      </c>
      <c r="M104" s="214">
        <v>0</v>
      </c>
      <c r="N104" s="214">
        <v>0</v>
      </c>
      <c r="O104" s="214">
        <v>0</v>
      </c>
      <c r="P104" s="123" t="s">
        <v>388</v>
      </c>
      <c r="Q104" s="129" t="s">
        <v>243</v>
      </c>
      <c r="R104" s="114">
        <v>1</v>
      </c>
      <c r="S104" s="179" t="s">
        <v>243</v>
      </c>
      <c r="T104" s="144" t="s">
        <v>243</v>
      </c>
      <c r="U104" s="197" t="s">
        <v>384</v>
      </c>
    </row>
    <row r="105" spans="1:21" s="81" customFormat="1" ht="323.25" customHeight="1" x14ac:dyDescent="0.25">
      <c r="A105" s="172" t="s">
        <v>335</v>
      </c>
      <c r="B105" s="157">
        <f>B106</f>
        <v>7660.2</v>
      </c>
      <c r="C105" s="157">
        <f t="shared" ref="C105:O105" si="53">C106</f>
        <v>7660.2</v>
      </c>
      <c r="D105" s="157">
        <f t="shared" si="47"/>
        <v>0</v>
      </c>
      <c r="E105" s="157">
        <f t="shared" si="47"/>
        <v>0</v>
      </c>
      <c r="F105" s="157">
        <f t="shared" si="53"/>
        <v>0</v>
      </c>
      <c r="G105" s="157">
        <f t="shared" si="53"/>
        <v>0</v>
      </c>
      <c r="H105" s="157">
        <f t="shared" si="53"/>
        <v>0</v>
      </c>
      <c r="I105" s="157">
        <f t="shared" si="53"/>
        <v>0</v>
      </c>
      <c r="J105" s="157">
        <f t="shared" si="53"/>
        <v>0</v>
      </c>
      <c r="K105" s="157">
        <f t="shared" si="53"/>
        <v>0</v>
      </c>
      <c r="L105" s="157">
        <f t="shared" si="53"/>
        <v>0</v>
      </c>
      <c r="M105" s="157">
        <f t="shared" si="53"/>
        <v>0</v>
      </c>
      <c r="N105" s="157">
        <f t="shared" si="53"/>
        <v>0</v>
      </c>
      <c r="O105" s="157">
        <f t="shared" si="53"/>
        <v>0</v>
      </c>
      <c r="P105" s="123" t="s">
        <v>381</v>
      </c>
      <c r="Q105" s="168">
        <v>1.74</v>
      </c>
      <c r="R105" s="168">
        <v>2.02</v>
      </c>
      <c r="S105" s="202">
        <v>2.0099999999999998</v>
      </c>
      <c r="T105" s="114">
        <f>S105-R105</f>
        <v>-1.0000000000000231E-2</v>
      </c>
      <c r="U105" s="152" t="s">
        <v>389</v>
      </c>
    </row>
    <row r="106" spans="1:21" s="81" customFormat="1" ht="150" customHeight="1" x14ac:dyDescent="0.25">
      <c r="A106" s="193" t="s">
        <v>336</v>
      </c>
      <c r="B106" s="214">
        <v>7660.2</v>
      </c>
      <c r="C106" s="214">
        <v>7660.2</v>
      </c>
      <c r="D106" s="214">
        <f t="shared" si="47"/>
        <v>0</v>
      </c>
      <c r="E106" s="214">
        <f t="shared" si="47"/>
        <v>0</v>
      </c>
      <c r="F106" s="214">
        <v>0</v>
      </c>
      <c r="G106" s="214">
        <v>0</v>
      </c>
      <c r="H106" s="214">
        <v>0</v>
      </c>
      <c r="I106" s="214">
        <v>0</v>
      </c>
      <c r="J106" s="214">
        <v>0</v>
      </c>
      <c r="K106" s="214">
        <v>0</v>
      </c>
      <c r="L106" s="214">
        <v>0</v>
      </c>
      <c r="M106" s="214">
        <v>0</v>
      </c>
      <c r="N106" s="214">
        <v>0</v>
      </c>
      <c r="O106" s="214">
        <v>0</v>
      </c>
      <c r="P106" s="123" t="s">
        <v>400</v>
      </c>
      <c r="Q106" s="168">
        <v>0.54</v>
      </c>
      <c r="R106" s="114">
        <v>0.1</v>
      </c>
      <c r="S106" s="129" t="s">
        <v>243</v>
      </c>
      <c r="T106" s="114" t="s">
        <v>243</v>
      </c>
      <c r="U106" s="197" t="s">
        <v>384</v>
      </c>
    </row>
    <row r="107" spans="1:21" s="81" customFormat="1" ht="174" customHeight="1" x14ac:dyDescent="0.25">
      <c r="A107" s="172" t="s">
        <v>337</v>
      </c>
      <c r="B107" s="157">
        <f>B108</f>
        <v>47.4</v>
      </c>
      <c r="C107" s="157">
        <f t="shared" ref="C107:O107" si="54">C108</f>
        <v>47.44</v>
      </c>
      <c r="D107" s="157">
        <f t="shared" si="47"/>
        <v>0</v>
      </c>
      <c r="E107" s="157">
        <f t="shared" si="47"/>
        <v>0</v>
      </c>
      <c r="F107" s="157">
        <f t="shared" si="54"/>
        <v>0</v>
      </c>
      <c r="G107" s="157">
        <f t="shared" si="54"/>
        <v>0</v>
      </c>
      <c r="H107" s="157">
        <f t="shared" si="54"/>
        <v>0</v>
      </c>
      <c r="I107" s="157">
        <f t="shared" si="54"/>
        <v>0</v>
      </c>
      <c r="J107" s="157">
        <f t="shared" si="54"/>
        <v>0</v>
      </c>
      <c r="K107" s="157">
        <f t="shared" si="54"/>
        <v>0</v>
      </c>
      <c r="L107" s="157">
        <f t="shared" si="54"/>
        <v>0</v>
      </c>
      <c r="M107" s="157">
        <f t="shared" si="54"/>
        <v>0</v>
      </c>
      <c r="N107" s="157">
        <f t="shared" si="54"/>
        <v>0</v>
      </c>
      <c r="O107" s="157">
        <f t="shared" si="54"/>
        <v>0</v>
      </c>
      <c r="P107" s="123" t="s">
        <v>382</v>
      </c>
      <c r="Q107" s="129" t="s">
        <v>243</v>
      </c>
      <c r="R107" s="114">
        <v>3</v>
      </c>
      <c r="S107" s="129" t="s">
        <v>243</v>
      </c>
      <c r="T107" s="114" t="s">
        <v>243</v>
      </c>
      <c r="U107" s="215" t="s">
        <v>384</v>
      </c>
    </row>
    <row r="108" spans="1:21" s="81" customFormat="1" ht="234" customHeight="1" x14ac:dyDescent="0.25">
      <c r="A108" s="193" t="s">
        <v>401</v>
      </c>
      <c r="B108" s="214">
        <v>47.4</v>
      </c>
      <c r="C108" s="214">
        <v>47.44</v>
      </c>
      <c r="D108" s="214">
        <f t="shared" si="47"/>
        <v>0</v>
      </c>
      <c r="E108" s="214">
        <f t="shared" si="47"/>
        <v>0</v>
      </c>
      <c r="F108" s="214">
        <v>0</v>
      </c>
      <c r="G108" s="214">
        <v>0</v>
      </c>
      <c r="H108" s="214">
        <v>0</v>
      </c>
      <c r="I108" s="214">
        <v>0</v>
      </c>
      <c r="J108" s="214">
        <v>0</v>
      </c>
      <c r="K108" s="214">
        <v>0</v>
      </c>
      <c r="L108" s="214">
        <v>0</v>
      </c>
      <c r="M108" s="214">
        <v>0</v>
      </c>
      <c r="N108" s="214">
        <v>0</v>
      </c>
      <c r="O108" s="214">
        <v>0</v>
      </c>
      <c r="P108" s="123" t="s">
        <v>402</v>
      </c>
      <c r="Q108" s="129" t="s">
        <v>243</v>
      </c>
      <c r="R108" s="114">
        <v>3</v>
      </c>
      <c r="S108" s="129" t="s">
        <v>243</v>
      </c>
      <c r="T108" s="114" t="s">
        <v>243</v>
      </c>
      <c r="U108" s="215" t="s">
        <v>384</v>
      </c>
    </row>
    <row r="109" spans="1:21" s="186" customFormat="1" ht="39" customHeight="1" x14ac:dyDescent="0.25">
      <c r="A109" s="172" t="s">
        <v>288</v>
      </c>
      <c r="B109" s="157">
        <f>B95</f>
        <v>447707.40000000008</v>
      </c>
      <c r="C109" s="157">
        <f t="shared" ref="C109:O109" si="55">C95</f>
        <v>447707.39549999998</v>
      </c>
      <c r="D109" s="157">
        <f t="shared" si="55"/>
        <v>29109.406080000001</v>
      </c>
      <c r="E109" s="157">
        <f t="shared" si="55"/>
        <v>28790.480100000001</v>
      </c>
      <c r="F109" s="157">
        <f t="shared" si="55"/>
        <v>15468.186669999999</v>
      </c>
      <c r="G109" s="157">
        <f t="shared" si="55"/>
        <v>15206.667369999999</v>
      </c>
      <c r="H109" s="157">
        <f t="shared" si="55"/>
        <v>0</v>
      </c>
      <c r="I109" s="157">
        <f t="shared" si="55"/>
        <v>0</v>
      </c>
      <c r="J109" s="157">
        <f t="shared" si="55"/>
        <v>13406.075350000001</v>
      </c>
      <c r="K109" s="157">
        <f t="shared" si="55"/>
        <v>13348.668670000001</v>
      </c>
      <c r="L109" s="157">
        <f t="shared" si="55"/>
        <v>235.14406</v>
      </c>
      <c r="M109" s="157">
        <f t="shared" si="55"/>
        <v>235.14406</v>
      </c>
      <c r="N109" s="157">
        <f t="shared" si="55"/>
        <v>0</v>
      </c>
      <c r="O109" s="157">
        <f t="shared" si="55"/>
        <v>0</v>
      </c>
      <c r="P109" s="173"/>
      <c r="Q109" s="179"/>
      <c r="R109" s="179"/>
      <c r="S109" s="161"/>
      <c r="T109" s="144"/>
      <c r="U109" s="198"/>
    </row>
    <row r="110" spans="1:21" s="81" customFormat="1" ht="24" customHeight="1" x14ac:dyDescent="0.25">
      <c r="A110" s="172" t="s">
        <v>247</v>
      </c>
      <c r="B110" s="157">
        <f>B100+B98+B102</f>
        <v>387855.4</v>
      </c>
      <c r="C110" s="157">
        <f t="shared" ref="C110:O110" si="56">C100+C98+C102</f>
        <v>387855.42449999996</v>
      </c>
      <c r="D110" s="157">
        <f t="shared" si="56"/>
        <v>23514.406080000001</v>
      </c>
      <c r="E110" s="157">
        <f t="shared" si="56"/>
        <v>23514.406080000001</v>
      </c>
      <c r="F110" s="157">
        <f t="shared" si="56"/>
        <v>10880.28667</v>
      </c>
      <c r="G110" s="157">
        <f t="shared" si="56"/>
        <v>10880.28667</v>
      </c>
      <c r="H110" s="157">
        <f t="shared" si="56"/>
        <v>0</v>
      </c>
      <c r="I110" s="157">
        <f t="shared" si="56"/>
        <v>0</v>
      </c>
      <c r="J110" s="157">
        <f t="shared" si="56"/>
        <v>12398.975350000001</v>
      </c>
      <c r="K110" s="157">
        <f t="shared" si="56"/>
        <v>12398.975350000001</v>
      </c>
      <c r="L110" s="157">
        <f t="shared" si="56"/>
        <v>235.14406</v>
      </c>
      <c r="M110" s="157">
        <f t="shared" si="56"/>
        <v>235.14406</v>
      </c>
      <c r="N110" s="157">
        <f t="shared" si="56"/>
        <v>0</v>
      </c>
      <c r="O110" s="157">
        <f t="shared" si="56"/>
        <v>0</v>
      </c>
      <c r="P110" s="173"/>
      <c r="Q110" s="179"/>
      <c r="R110" s="179"/>
      <c r="S110" s="161"/>
      <c r="T110" s="144"/>
      <c r="U110" s="198"/>
    </row>
    <row r="111" spans="1:21" ht="54" customHeight="1" x14ac:dyDescent="0.25">
      <c r="A111" s="302" t="s">
        <v>244</v>
      </c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4"/>
      <c r="T111" s="303"/>
      <c r="U111" s="305"/>
    </row>
    <row r="112" spans="1:21" ht="158.25" customHeight="1" x14ac:dyDescent="0.25">
      <c r="A112" s="122" t="s">
        <v>239</v>
      </c>
      <c r="B112" s="216">
        <v>104427</v>
      </c>
      <c r="C112" s="216">
        <v>104426.93019</v>
      </c>
      <c r="D112" s="216">
        <f>F112+H112+J112+L112+N112</f>
        <v>51181.333379999996</v>
      </c>
      <c r="E112" s="216">
        <f t="shared" ref="E112" si="57">G112+I112+K112+M112+O112</f>
        <v>43545.882270000002</v>
      </c>
      <c r="F112" s="216">
        <v>0</v>
      </c>
      <c r="G112" s="216">
        <v>0</v>
      </c>
      <c r="H112" s="216"/>
      <c r="I112" s="216"/>
      <c r="J112" s="216">
        <v>51181.333379999996</v>
      </c>
      <c r="K112" s="216">
        <v>43545.882270000002</v>
      </c>
      <c r="L112" s="216"/>
      <c r="M112" s="216"/>
      <c r="N112" s="216"/>
      <c r="O112" s="118"/>
      <c r="P112" s="330"/>
      <c r="Q112" s="331"/>
      <c r="R112" s="331"/>
      <c r="S112" s="331"/>
      <c r="T112" s="331"/>
      <c r="U112" s="332"/>
    </row>
    <row r="113" spans="1:21" s="186" customFormat="1" ht="54" customHeight="1" x14ac:dyDescent="0.25">
      <c r="A113" s="172" t="s">
        <v>287</v>
      </c>
      <c r="B113" s="157">
        <f>B112</f>
        <v>104427</v>
      </c>
      <c r="C113" s="157">
        <f t="shared" ref="C113:O113" si="58">C112</f>
        <v>104426.93019</v>
      </c>
      <c r="D113" s="157">
        <f t="shared" si="58"/>
        <v>51181.333379999996</v>
      </c>
      <c r="E113" s="157">
        <f t="shared" si="58"/>
        <v>43545.882270000002</v>
      </c>
      <c r="F113" s="157">
        <f t="shared" si="58"/>
        <v>0</v>
      </c>
      <c r="G113" s="157">
        <f t="shared" si="58"/>
        <v>0</v>
      </c>
      <c r="H113" s="157">
        <f t="shared" si="58"/>
        <v>0</v>
      </c>
      <c r="I113" s="157">
        <f t="shared" si="58"/>
        <v>0</v>
      </c>
      <c r="J113" s="157">
        <f t="shared" si="58"/>
        <v>51181.333379999996</v>
      </c>
      <c r="K113" s="157">
        <f t="shared" si="58"/>
        <v>43545.882270000002</v>
      </c>
      <c r="L113" s="157">
        <f t="shared" si="58"/>
        <v>0</v>
      </c>
      <c r="M113" s="157">
        <f t="shared" si="58"/>
        <v>0</v>
      </c>
      <c r="N113" s="157">
        <f t="shared" si="58"/>
        <v>0</v>
      </c>
      <c r="O113" s="157">
        <f t="shared" si="58"/>
        <v>0</v>
      </c>
      <c r="P113" s="333"/>
      <c r="Q113" s="334"/>
      <c r="R113" s="334"/>
      <c r="S113" s="334"/>
      <c r="T113" s="334"/>
      <c r="U113" s="335"/>
    </row>
    <row r="114" spans="1:21" s="81" customFormat="1" ht="63.75" customHeight="1" x14ac:dyDescent="0.25">
      <c r="A114" s="172" t="s">
        <v>247</v>
      </c>
      <c r="B114" s="157">
        <v>0</v>
      </c>
      <c r="C114" s="157">
        <v>0</v>
      </c>
      <c r="D114" s="157">
        <f>F114+H114+J114+L114+N114</f>
        <v>0</v>
      </c>
      <c r="E114" s="157">
        <f>G114+I114+K114+M114+O114</f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333"/>
      <c r="Q114" s="334"/>
      <c r="R114" s="334"/>
      <c r="S114" s="334"/>
      <c r="T114" s="334"/>
      <c r="U114" s="335"/>
    </row>
    <row r="115" spans="1:21" s="176" customFormat="1" ht="39.75" customHeight="1" x14ac:dyDescent="0.25">
      <c r="A115" s="90" t="s">
        <v>246</v>
      </c>
      <c r="B115" s="107">
        <f>B10+B92+B113</f>
        <v>1603860.5000000002</v>
      </c>
      <c r="C115" s="107">
        <f>C10+C92+C113</f>
        <v>1603860.3546899997</v>
      </c>
      <c r="D115" s="107">
        <f t="shared" ref="D115:O115" si="59">D10+D92+D113</f>
        <v>399414.35379999992</v>
      </c>
      <c r="E115" s="107">
        <f t="shared" si="59"/>
        <v>388028.36384999997</v>
      </c>
      <c r="F115" s="107">
        <f t="shared" si="59"/>
        <v>260943.20720999999</v>
      </c>
      <c r="G115" s="107">
        <f t="shared" si="59"/>
        <v>260221.85769</v>
      </c>
      <c r="H115" s="107">
        <f t="shared" si="59"/>
        <v>0</v>
      </c>
      <c r="I115" s="107">
        <f t="shared" si="59"/>
        <v>0</v>
      </c>
      <c r="J115" s="107">
        <f t="shared" si="59"/>
        <v>138236.00253</v>
      </c>
      <c r="K115" s="107">
        <f>K10+K92+K113</f>
        <v>127571.36210000001</v>
      </c>
      <c r="L115" s="107">
        <f t="shared" si="59"/>
        <v>235.14406</v>
      </c>
      <c r="M115" s="107">
        <f t="shared" si="59"/>
        <v>235.14406</v>
      </c>
      <c r="N115" s="107">
        <f t="shared" si="59"/>
        <v>0</v>
      </c>
      <c r="O115" s="107">
        <f t="shared" si="59"/>
        <v>0</v>
      </c>
      <c r="P115" s="333"/>
      <c r="Q115" s="334"/>
      <c r="R115" s="334"/>
      <c r="S115" s="334"/>
      <c r="T115" s="334"/>
      <c r="U115" s="335"/>
    </row>
    <row r="116" spans="1:21" s="81" customFormat="1" ht="57" customHeight="1" x14ac:dyDescent="0.25">
      <c r="A116" s="200" t="s">
        <v>247</v>
      </c>
      <c r="B116" s="201">
        <f>B110</f>
        <v>387855.4</v>
      </c>
      <c r="C116" s="201">
        <f t="shared" ref="C116:O116" si="60">C110</f>
        <v>387855.42449999996</v>
      </c>
      <c r="D116" s="201">
        <f t="shared" si="60"/>
        <v>23514.406080000001</v>
      </c>
      <c r="E116" s="201">
        <f t="shared" si="60"/>
        <v>23514.406080000001</v>
      </c>
      <c r="F116" s="201">
        <f t="shared" si="60"/>
        <v>10880.28667</v>
      </c>
      <c r="G116" s="201">
        <f t="shared" si="60"/>
        <v>10880.28667</v>
      </c>
      <c r="H116" s="201">
        <f t="shared" si="60"/>
        <v>0</v>
      </c>
      <c r="I116" s="201">
        <f t="shared" si="60"/>
        <v>0</v>
      </c>
      <c r="J116" s="201">
        <f t="shared" si="60"/>
        <v>12398.975350000001</v>
      </c>
      <c r="K116" s="201">
        <f t="shared" si="60"/>
        <v>12398.975350000001</v>
      </c>
      <c r="L116" s="201">
        <f t="shared" si="60"/>
        <v>235.14406</v>
      </c>
      <c r="M116" s="201">
        <f t="shared" si="60"/>
        <v>235.14406</v>
      </c>
      <c r="N116" s="201">
        <f t="shared" si="60"/>
        <v>0</v>
      </c>
      <c r="O116" s="201">
        <f t="shared" si="60"/>
        <v>0</v>
      </c>
      <c r="P116" s="336"/>
      <c r="Q116" s="337"/>
      <c r="R116" s="337"/>
      <c r="S116" s="337"/>
      <c r="T116" s="337"/>
      <c r="U116" s="338"/>
    </row>
    <row r="117" spans="1:21" s="100" customFormat="1" ht="42" customHeight="1" x14ac:dyDescent="0.25">
      <c r="A117" s="142"/>
      <c r="B117" s="108"/>
      <c r="C117" s="104"/>
      <c r="D117" s="88"/>
      <c r="E117" s="88"/>
      <c r="F117" s="88"/>
      <c r="G117" s="88"/>
      <c r="H117" s="108"/>
      <c r="I117" s="108"/>
      <c r="J117" s="88"/>
      <c r="K117" s="88"/>
      <c r="L117" s="88"/>
      <c r="M117" s="88"/>
      <c r="N117" s="104"/>
      <c r="O117" s="88"/>
      <c r="P117" s="84"/>
      <c r="Q117" s="84"/>
      <c r="R117" s="84"/>
      <c r="S117" s="124"/>
      <c r="T117" s="84"/>
      <c r="U117" s="153"/>
    </row>
    <row r="118" spans="1:21" s="97" customFormat="1" ht="28.5" customHeight="1" x14ac:dyDescent="0.3">
      <c r="A118" s="143" t="s">
        <v>291</v>
      </c>
      <c r="B118" s="108"/>
      <c r="C118" s="104"/>
      <c r="D118" s="88"/>
      <c r="E118" s="88"/>
      <c r="F118" s="101"/>
      <c r="G118" s="101"/>
      <c r="H118" s="112"/>
      <c r="I118" s="112"/>
      <c r="J118" s="101"/>
      <c r="K118" s="101"/>
      <c r="L118" s="101"/>
      <c r="M118" s="101"/>
      <c r="N118" s="110"/>
      <c r="O118" s="101"/>
      <c r="P118" s="143" t="s">
        <v>309</v>
      </c>
      <c r="Q118" s="84"/>
      <c r="R118" s="84"/>
      <c r="S118" s="124"/>
      <c r="T118" s="84"/>
      <c r="U118" s="153"/>
    </row>
    <row r="119" spans="1:21" ht="27.75" customHeight="1" x14ac:dyDescent="0.3">
      <c r="A119" s="127"/>
      <c r="B119" s="108"/>
      <c r="C119" s="104"/>
      <c r="D119" s="88"/>
      <c r="E119" s="88"/>
      <c r="F119" s="101"/>
      <c r="G119" s="101"/>
      <c r="H119" s="112"/>
      <c r="I119" s="112"/>
      <c r="J119" s="101"/>
      <c r="K119" s="101"/>
      <c r="L119" s="101"/>
      <c r="M119" s="101"/>
      <c r="N119" s="110"/>
      <c r="O119" s="101"/>
      <c r="P119" s="124"/>
      <c r="Q119" s="84"/>
      <c r="R119" s="84"/>
      <c r="S119" s="124"/>
      <c r="T119" s="84"/>
    </row>
    <row r="120" spans="1:21" x14ac:dyDescent="0.3">
      <c r="A120" s="128"/>
      <c r="B120" s="108"/>
      <c r="C120" s="104"/>
      <c r="D120" s="85"/>
      <c r="E120" s="85"/>
      <c r="F120" s="86"/>
      <c r="G120" s="86"/>
      <c r="H120" s="113"/>
      <c r="I120" s="113"/>
      <c r="J120" s="86"/>
      <c r="K120" s="86"/>
      <c r="L120" s="86"/>
      <c r="M120" s="86"/>
      <c r="N120" s="111"/>
      <c r="O120" s="86"/>
      <c r="Q120" s="72"/>
      <c r="R120" s="72"/>
      <c r="S120" s="162"/>
      <c r="T120" s="72"/>
    </row>
    <row r="121" spans="1:21" x14ac:dyDescent="0.3">
      <c r="E121" s="74"/>
    </row>
    <row r="122" spans="1:21" x14ac:dyDescent="0.3">
      <c r="E122" s="89"/>
      <c r="G122" s="89"/>
      <c r="K122" s="89"/>
    </row>
    <row r="123" spans="1:21" x14ac:dyDescent="0.3">
      <c r="A123" s="125"/>
      <c r="B123" s="109"/>
      <c r="C123" s="105"/>
      <c r="D123" s="102"/>
      <c r="E123" s="87"/>
      <c r="P123" s="148"/>
      <c r="U123" s="155"/>
    </row>
    <row r="124" spans="1:21" x14ac:dyDescent="0.3">
      <c r="A124" s="125"/>
      <c r="B124" s="109"/>
      <c r="C124" s="105"/>
      <c r="E124" s="74"/>
      <c r="P124" s="148"/>
      <c r="U124" s="155"/>
    </row>
  </sheetData>
  <mergeCells count="215">
    <mergeCell ref="P112:U116"/>
    <mergeCell ref="D6:E7"/>
    <mergeCell ref="F6:O6"/>
    <mergeCell ref="A9:U9"/>
    <mergeCell ref="P6:P8"/>
    <mergeCell ref="Q6:Q8"/>
    <mergeCell ref="R6:R8"/>
    <mergeCell ref="U6:U8"/>
    <mergeCell ref="T6:T8"/>
    <mergeCell ref="F7:G7"/>
    <mergeCell ref="H7:I7"/>
    <mergeCell ref="J7:K7"/>
    <mergeCell ref="L7:M7"/>
    <mergeCell ref="N7:O7"/>
    <mergeCell ref="S6:S8"/>
    <mergeCell ref="P87:P88"/>
    <mergeCell ref="A94:U94"/>
    <mergeCell ref="A39:A49"/>
    <mergeCell ref="B39:B49"/>
    <mergeCell ref="C39:C49"/>
    <mergeCell ref="K39:K49"/>
    <mergeCell ref="L39:L49"/>
    <mergeCell ref="M39:M49"/>
    <mergeCell ref="I55:I56"/>
    <mergeCell ref="T1:U1"/>
    <mergeCell ref="A3:U3"/>
    <mergeCell ref="A5:U5"/>
    <mergeCell ref="A2:U2"/>
    <mergeCell ref="O16:O17"/>
    <mergeCell ref="O12:O13"/>
    <mergeCell ref="O23:O31"/>
    <mergeCell ref="D12:D13"/>
    <mergeCell ref="E12:E13"/>
    <mergeCell ref="F12:F13"/>
    <mergeCell ref="G12:G13"/>
    <mergeCell ref="H12:H13"/>
    <mergeCell ref="I12:I13"/>
    <mergeCell ref="N12:N13"/>
    <mergeCell ref="J12:J13"/>
    <mergeCell ref="K12:K13"/>
    <mergeCell ref="J16:J17"/>
    <mergeCell ref="K16:K17"/>
    <mergeCell ref="L16:L17"/>
    <mergeCell ref="M16:M17"/>
    <mergeCell ref="N16:N17"/>
    <mergeCell ref="U24:U32"/>
    <mergeCell ref="B6:B8"/>
    <mergeCell ref="D32:D35"/>
    <mergeCell ref="L12:L13"/>
    <mergeCell ref="M12:M13"/>
    <mergeCell ref="A66:U66"/>
    <mergeCell ref="C12:C13"/>
    <mergeCell ref="A55:A56"/>
    <mergeCell ref="B55:B56"/>
    <mergeCell ref="C55:C56"/>
    <mergeCell ref="D55:D56"/>
    <mergeCell ref="E55:E56"/>
    <mergeCell ref="F55:F56"/>
    <mergeCell ref="G55:G56"/>
    <mergeCell ref="H55:H56"/>
    <mergeCell ref="F16:F17"/>
    <mergeCell ref="G16:G17"/>
    <mergeCell ref="H16:H17"/>
    <mergeCell ref="I16:I17"/>
    <mergeCell ref="H32:H35"/>
    <mergeCell ref="I32:I35"/>
    <mergeCell ref="J32:J35"/>
    <mergeCell ref="N23:N31"/>
    <mergeCell ref="A16:A17"/>
    <mergeCell ref="B16:B17"/>
    <mergeCell ref="C16:C17"/>
    <mergeCell ref="D16:D17"/>
    <mergeCell ref="E16:E17"/>
    <mergeCell ref="E32:E35"/>
    <mergeCell ref="F32:F35"/>
    <mergeCell ref="K53:K54"/>
    <mergeCell ref="L53:L54"/>
    <mergeCell ref="M53:M54"/>
    <mergeCell ref="J79:J80"/>
    <mergeCell ref="O53:O54"/>
    <mergeCell ref="A77:U77"/>
    <mergeCell ref="G57:G58"/>
    <mergeCell ref="A79:A80"/>
    <mergeCell ref="B79:B80"/>
    <mergeCell ref="C6:C8"/>
    <mergeCell ref="A6:A8"/>
    <mergeCell ref="A12:A13"/>
    <mergeCell ref="B12:B13"/>
    <mergeCell ref="I23:I31"/>
    <mergeCell ref="J23:J31"/>
    <mergeCell ref="K23:K31"/>
    <mergeCell ref="L23:L31"/>
    <mergeCell ref="M23:M31"/>
    <mergeCell ref="A20:U20"/>
    <mergeCell ref="A23:A31"/>
    <mergeCell ref="B23:B31"/>
    <mergeCell ref="C23:C31"/>
    <mergeCell ref="D23:D31"/>
    <mergeCell ref="E23:E31"/>
    <mergeCell ref="F23:F31"/>
    <mergeCell ref="G23:G31"/>
    <mergeCell ref="H23:H31"/>
    <mergeCell ref="N39:N49"/>
    <mergeCell ref="G39:G49"/>
    <mergeCell ref="H39:H49"/>
    <mergeCell ref="I39:I49"/>
    <mergeCell ref="J39:J49"/>
    <mergeCell ref="G32:G35"/>
    <mergeCell ref="A111:U111"/>
    <mergeCell ref="H53:H54"/>
    <mergeCell ref="I53:I54"/>
    <mergeCell ref="J53:J54"/>
    <mergeCell ref="J57:J58"/>
    <mergeCell ref="K57:K58"/>
    <mergeCell ref="L57:L58"/>
    <mergeCell ref="M57:M58"/>
    <mergeCell ref="N57:N58"/>
    <mergeCell ref="O57:O58"/>
    <mergeCell ref="A57:A58"/>
    <mergeCell ref="B57:B58"/>
    <mergeCell ref="C57:C58"/>
    <mergeCell ref="D57:D58"/>
    <mergeCell ref="E57:E58"/>
    <mergeCell ref="F57:F58"/>
    <mergeCell ref="A86:A89"/>
    <mergeCell ref="I79:I80"/>
    <mergeCell ref="A50:A52"/>
    <mergeCell ref="E39:E49"/>
    <mergeCell ref="F39:F49"/>
    <mergeCell ref="H50:H52"/>
    <mergeCell ref="I50:I52"/>
    <mergeCell ref="J50:J52"/>
    <mergeCell ref="K50:K52"/>
    <mergeCell ref="D53:D54"/>
    <mergeCell ref="E53:E54"/>
    <mergeCell ref="F53:F54"/>
    <mergeCell ref="G53:G54"/>
    <mergeCell ref="B50:B52"/>
    <mergeCell ref="C50:C52"/>
    <mergeCell ref="D50:D52"/>
    <mergeCell ref="E50:E52"/>
    <mergeCell ref="F50:F52"/>
    <mergeCell ref="G50:G52"/>
    <mergeCell ref="U34:U35"/>
    <mergeCell ref="O32:O35"/>
    <mergeCell ref="K79:K80"/>
    <mergeCell ref="L79:L80"/>
    <mergeCell ref="M79:M80"/>
    <mergeCell ref="N79:N80"/>
    <mergeCell ref="O79:O80"/>
    <mergeCell ref="K55:K56"/>
    <mergeCell ref="L55:L56"/>
    <mergeCell ref="M55:M56"/>
    <mergeCell ref="N55:N56"/>
    <mergeCell ref="O55:O56"/>
    <mergeCell ref="N53:N54"/>
    <mergeCell ref="L50:L52"/>
    <mergeCell ref="M50:M52"/>
    <mergeCell ref="N50:N52"/>
    <mergeCell ref="O50:O52"/>
    <mergeCell ref="O39:O49"/>
    <mergeCell ref="U39:U49"/>
    <mergeCell ref="U55:U56"/>
    <mergeCell ref="K32:K35"/>
    <mergeCell ref="L32:L35"/>
    <mergeCell ref="M32:M35"/>
    <mergeCell ref="N32:N35"/>
    <mergeCell ref="A4:U4"/>
    <mergeCell ref="J81:J83"/>
    <mergeCell ref="K81:K83"/>
    <mergeCell ref="L81:L83"/>
    <mergeCell ref="M81:M83"/>
    <mergeCell ref="N81:N83"/>
    <mergeCell ref="O81:O83"/>
    <mergeCell ref="J55:J56"/>
    <mergeCell ref="A81:A83"/>
    <mergeCell ref="B81:B83"/>
    <mergeCell ref="C81:C83"/>
    <mergeCell ref="D81:D83"/>
    <mergeCell ref="E81:E83"/>
    <mergeCell ref="F81:F83"/>
    <mergeCell ref="G81:G83"/>
    <mergeCell ref="H81:H83"/>
    <mergeCell ref="I81:I83"/>
    <mergeCell ref="A32:A35"/>
    <mergeCell ref="B32:B35"/>
    <mergeCell ref="C32:C35"/>
    <mergeCell ref="B53:B54"/>
    <mergeCell ref="C53:C54"/>
    <mergeCell ref="A53:A54"/>
    <mergeCell ref="D39:D49"/>
    <mergeCell ref="B87:B89"/>
    <mergeCell ref="C87:C89"/>
    <mergeCell ref="D87:D89"/>
    <mergeCell ref="E87:E89"/>
    <mergeCell ref="U101:U102"/>
    <mergeCell ref="M87:M89"/>
    <mergeCell ref="N87:N89"/>
    <mergeCell ref="O87:O89"/>
    <mergeCell ref="H57:H58"/>
    <mergeCell ref="I57:I58"/>
    <mergeCell ref="C79:C80"/>
    <mergeCell ref="D79:D80"/>
    <mergeCell ref="E79:E80"/>
    <mergeCell ref="F79:F80"/>
    <mergeCell ref="G79:G80"/>
    <mergeCell ref="H79:H80"/>
    <mergeCell ref="F87:F89"/>
    <mergeCell ref="G87:G89"/>
    <mergeCell ref="H87:H89"/>
    <mergeCell ref="I87:I89"/>
    <mergeCell ref="J87:J89"/>
    <mergeCell ref="U81:U84"/>
    <mergeCell ref="K87:K89"/>
    <mergeCell ref="L87:L89"/>
  </mergeCells>
  <pageMargins left="0.19685039370078741" right="0.19685039370078741" top="0.39370078740157483" bottom="0.19685039370078741" header="0.19685039370078741" footer="0"/>
  <pageSetup paperSize="9" scale="38" firstPageNumber="0" fitToHeight="0" orientation="landscape" r:id="rId1"/>
  <headerFooter alignWithMargins="0">
    <oddHeader>Страница &amp;P</oddHeader>
  </headerFooter>
  <colBreaks count="1" manualBreakCount="1">
    <brk id="21" max="1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СВОД 2 приложение </vt:lpstr>
      <vt:lpstr>Отчет за 2020</vt:lpstr>
      <vt:lpstr>'Отчет за 2020'!Excel_BuiltIn_Print_Area</vt:lpstr>
      <vt:lpstr>'Отчет за 2020'!Excel_BuiltIn_Print_Titles</vt:lpstr>
      <vt:lpstr>'СВОД 2 приложение '!Excel_BuiltIn_Print_Titles</vt:lpstr>
      <vt:lpstr>'Отчет за 2020'!Print_Area_0</vt:lpstr>
      <vt:lpstr>'СВОД 2 приложение '!Print_Area_0</vt:lpstr>
      <vt:lpstr>'Отчет за 2020'!Print_Area_0_0</vt:lpstr>
      <vt:lpstr>'СВОД 2 приложение '!Print_Area_0_0</vt:lpstr>
      <vt:lpstr>'Отчет за 2020'!Print_Area_0_0_0</vt:lpstr>
      <vt:lpstr>'СВОД 2 приложение '!Print_Area_0_0_0</vt:lpstr>
      <vt:lpstr>'Отчет за 2020'!Print_Titles_0</vt:lpstr>
      <vt:lpstr>'СВОД 2 приложение '!Print_Titles_0</vt:lpstr>
      <vt:lpstr>'Отчет за 2020'!Print_Titles_0_0</vt:lpstr>
      <vt:lpstr>'СВОД 2 приложение '!Print_Titles_0_0</vt:lpstr>
      <vt:lpstr>'Отчет за 2020'!Print_Titles_0_0_0</vt:lpstr>
      <vt:lpstr>'СВОД 2 приложение '!Print_Titles_0_0_0</vt:lpstr>
      <vt:lpstr>'Отчет за 2020'!Заголовки_для_печати</vt:lpstr>
      <vt:lpstr>'СВОД 2 приложение '!Заголовки_для_печати</vt:lpstr>
      <vt:lpstr>'Отчет за 2020'!Область_печати</vt:lpstr>
      <vt:lpstr>'СВОД 2 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IMarkova</dc:creator>
  <cp:lastModifiedBy>Сизова Елена Юрьевна</cp:lastModifiedBy>
  <cp:revision>127</cp:revision>
  <cp:lastPrinted>2020-07-20T05:13:16Z</cp:lastPrinted>
  <dcterms:created xsi:type="dcterms:W3CDTF">2014-05-20T15:51:30Z</dcterms:created>
  <dcterms:modified xsi:type="dcterms:W3CDTF">2020-07-20T05:35:46Z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